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66"/>
  </bookViews>
  <sheets>
    <sheet name="Старшие" sheetId="1" r:id="rId1"/>
    <sheet name="Лист1" sheetId="2" r:id="rId2"/>
  </sheets>
  <calcPr calcId="124519" iterateDelta="1E-4"/>
</workbook>
</file>

<file path=xl/calcChain.xml><?xml version="1.0" encoding="utf-8"?>
<calcChain xmlns="http://schemas.openxmlformats.org/spreadsheetml/2006/main">
  <c r="B20" i="2"/>
  <c r="C20"/>
  <c r="E20"/>
  <c r="F20"/>
  <c r="B21"/>
  <c r="C21"/>
  <c r="E21"/>
  <c r="F21"/>
  <c r="B22"/>
  <c r="C22"/>
  <c r="E22"/>
  <c r="F22"/>
  <c r="B23"/>
  <c r="C23"/>
  <c r="E23"/>
  <c r="F23"/>
  <c r="B24"/>
  <c r="C24"/>
  <c r="E24"/>
  <c r="F24"/>
  <c r="B30"/>
  <c r="C30"/>
  <c r="D30"/>
  <c r="E30"/>
  <c r="F30"/>
  <c r="B31"/>
  <c r="C31"/>
  <c r="D31"/>
  <c r="E31"/>
  <c r="F31"/>
  <c r="B38"/>
  <c r="C38"/>
  <c r="B39"/>
  <c r="C39"/>
  <c r="B40"/>
  <c r="C40"/>
  <c r="B41"/>
  <c r="C41"/>
  <c r="B48"/>
  <c r="C48"/>
  <c r="E48"/>
  <c r="F48"/>
  <c r="G48"/>
  <c r="B49"/>
  <c r="C49"/>
  <c r="E49"/>
  <c r="F49"/>
  <c r="G49"/>
  <c r="B50"/>
  <c r="C50"/>
  <c r="D50"/>
  <c r="E50"/>
  <c r="F50"/>
  <c r="G50"/>
  <c r="B51"/>
  <c r="C51"/>
  <c r="D51"/>
  <c r="E51"/>
  <c r="F51"/>
  <c r="G51"/>
  <c r="B52"/>
  <c r="C52"/>
  <c r="E52"/>
  <c r="F52"/>
  <c r="G52"/>
  <c r="B53"/>
  <c r="C53"/>
  <c r="D53"/>
  <c r="E53"/>
  <c r="F53"/>
  <c r="G53"/>
  <c r="B54"/>
  <c r="C54"/>
  <c r="D54"/>
  <c r="E54"/>
  <c r="F54"/>
  <c r="G54"/>
  <c r="B57"/>
  <c r="C57"/>
  <c r="D57"/>
  <c r="E57"/>
  <c r="F57"/>
  <c r="G57"/>
  <c r="B58"/>
  <c r="C58"/>
  <c r="E58"/>
  <c r="B61"/>
  <c r="C61"/>
  <c r="D61"/>
  <c r="E61"/>
  <c r="F61"/>
  <c r="G61"/>
  <c r="B67"/>
  <c r="C67"/>
  <c r="B68"/>
  <c r="C68"/>
  <c r="B69"/>
  <c r="C69"/>
  <c r="B76"/>
  <c r="C76"/>
  <c r="E76"/>
  <c r="F76"/>
  <c r="G76"/>
  <c r="B77"/>
  <c r="C77"/>
  <c r="E77"/>
  <c r="G77"/>
  <c r="B78"/>
  <c r="C78"/>
  <c r="D78"/>
  <c r="E78"/>
  <c r="F78"/>
  <c r="G78"/>
  <c r="B79"/>
  <c r="C79"/>
  <c r="E79"/>
  <c r="F79"/>
  <c r="G79"/>
  <c r="B80"/>
  <c r="C80"/>
  <c r="E80"/>
  <c r="F80"/>
  <c r="G80"/>
  <c r="B81"/>
  <c r="C81"/>
  <c r="E81"/>
  <c r="G81"/>
  <c r="B82"/>
  <c r="C82"/>
  <c r="E82"/>
  <c r="G82"/>
  <c r="B83"/>
  <c r="C83"/>
  <c r="D83"/>
  <c r="E83"/>
  <c r="G83"/>
  <c r="B84"/>
  <c r="C84"/>
  <c r="D84"/>
  <c r="E84"/>
  <c r="F84"/>
  <c r="G84"/>
  <c r="B85"/>
  <c r="C85"/>
  <c r="E85"/>
  <c r="F85"/>
  <c r="G85"/>
  <c r="B88"/>
  <c r="C88"/>
  <c r="D88"/>
  <c r="E88"/>
  <c r="F88"/>
  <c r="B89"/>
  <c r="C89"/>
  <c r="D89"/>
  <c r="E89"/>
  <c r="G89"/>
  <c r="B90"/>
  <c r="C90"/>
  <c r="D90"/>
  <c r="E90"/>
  <c r="F90"/>
  <c r="B93"/>
  <c r="C93"/>
  <c r="B94"/>
  <c r="C94"/>
  <c r="B95"/>
  <c r="C95"/>
  <c r="B102"/>
  <c r="C102"/>
  <c r="E102"/>
  <c r="F102"/>
  <c r="B103"/>
  <c r="C103"/>
  <c r="E103"/>
  <c r="F103"/>
  <c r="B104"/>
  <c r="C104"/>
  <c r="D104"/>
  <c r="E104"/>
  <c r="F104"/>
  <c r="G104"/>
  <c r="B105"/>
  <c r="C105"/>
  <c r="E105"/>
  <c r="F105"/>
  <c r="G105"/>
  <c r="B106"/>
  <c r="C106"/>
  <c r="D106"/>
  <c r="E106"/>
  <c r="F106"/>
  <c r="G106"/>
  <c r="B107"/>
  <c r="C107"/>
  <c r="D107"/>
  <c r="E107"/>
  <c r="F107"/>
  <c r="G107"/>
  <c r="B108"/>
  <c r="C108"/>
  <c r="D108"/>
  <c r="E108"/>
  <c r="F108"/>
  <c r="G108"/>
  <c r="B111"/>
  <c r="C111"/>
  <c r="D111"/>
  <c r="E111"/>
  <c r="F111"/>
  <c r="B112"/>
  <c r="C112"/>
  <c r="D112"/>
  <c r="E112"/>
  <c r="F112"/>
  <c r="B113"/>
  <c r="C113"/>
  <c r="D113"/>
  <c r="E113"/>
  <c r="F113"/>
  <c r="G113"/>
  <c r="B114"/>
  <c r="C114"/>
  <c r="D114"/>
  <c r="E114"/>
  <c r="F114"/>
  <c r="G114"/>
  <c r="B117"/>
  <c r="C117"/>
  <c r="B118"/>
  <c r="C118"/>
  <c r="B119"/>
  <c r="C119"/>
  <c r="C133"/>
  <c r="D133"/>
  <c r="E133"/>
  <c r="F133"/>
  <c r="G133"/>
  <c r="C134"/>
  <c r="D134"/>
  <c r="E134"/>
  <c r="F134"/>
  <c r="G134"/>
  <c r="C135"/>
  <c r="D135"/>
  <c r="E135"/>
  <c r="F135"/>
  <c r="B138"/>
  <c r="C138"/>
  <c r="B139"/>
  <c r="C139"/>
  <c r="B140"/>
  <c r="C140"/>
  <c r="B146"/>
  <c r="C146"/>
  <c r="D146"/>
  <c r="E146"/>
  <c r="F146"/>
  <c r="B147"/>
  <c r="C147"/>
  <c r="D147"/>
  <c r="E147"/>
  <c r="F147"/>
  <c r="B148"/>
  <c r="C148"/>
  <c r="D148"/>
  <c r="E148"/>
  <c r="F148"/>
  <c r="B149"/>
  <c r="C149"/>
  <c r="D149"/>
  <c r="E149"/>
  <c r="F149"/>
  <c r="B150"/>
  <c r="C150"/>
  <c r="D150"/>
  <c r="E150"/>
  <c r="F150"/>
  <c r="B151"/>
  <c r="C151"/>
  <c r="D151"/>
  <c r="E151"/>
  <c r="F151"/>
  <c r="G151"/>
  <c r="B152"/>
  <c r="C152"/>
  <c r="D152"/>
  <c r="E152"/>
  <c r="F152"/>
  <c r="B153"/>
  <c r="C153"/>
  <c r="D153"/>
  <c r="E153"/>
  <c r="F153"/>
  <c r="B154"/>
  <c r="C154"/>
  <c r="D154"/>
  <c r="E154"/>
  <c r="F154"/>
  <c r="G154"/>
  <c r="B155"/>
  <c r="C155"/>
  <c r="D155"/>
  <c r="E155"/>
  <c r="F155"/>
  <c r="G155"/>
  <c r="B156"/>
  <c r="C156"/>
  <c r="D156"/>
  <c r="E156"/>
  <c r="F156"/>
  <c r="G156"/>
  <c r="B157"/>
  <c r="C157"/>
  <c r="D157"/>
  <c r="E157"/>
  <c r="F157"/>
  <c r="B158"/>
  <c r="C158"/>
  <c r="D158"/>
  <c r="E158"/>
  <c r="F158"/>
  <c r="G158"/>
  <c r="B159"/>
  <c r="C159"/>
  <c r="D159"/>
  <c r="E159"/>
  <c r="F159"/>
  <c r="B160"/>
  <c r="C160"/>
  <c r="D160"/>
  <c r="E160"/>
  <c r="F160"/>
  <c r="B161"/>
  <c r="C161"/>
  <c r="D161"/>
  <c r="E161"/>
  <c r="F161"/>
  <c r="G161"/>
  <c r="B162"/>
  <c r="C162"/>
  <c r="D162"/>
  <c r="E162"/>
  <c r="F162"/>
  <c r="B163"/>
  <c r="C163"/>
  <c r="D163"/>
  <c r="E163"/>
  <c r="F163"/>
  <c r="G163"/>
  <c r="E118" i="1"/>
</calcChain>
</file>

<file path=xl/sharedStrings.xml><?xml version="1.0" encoding="utf-8"?>
<sst xmlns="http://schemas.openxmlformats.org/spreadsheetml/2006/main" count="807" uniqueCount="160">
  <si>
    <t>МЕРОПРИЯТИЕ</t>
  </si>
  <si>
    <t>ДЕМОНСТРАЦИОННЫЙ ЭКЗАМЕН</t>
  </si>
  <si>
    <t xml:space="preserve">Сроки проведения </t>
  </si>
  <si>
    <t>Место проведения</t>
  </si>
  <si>
    <t xml:space="preserve"> ГПОУ ЯО Ярославский колледж управления и профессиональных технологий</t>
  </si>
  <si>
    <t>НАИМЕНОВАНИЕ КОМПЕТЕНЦИИ</t>
  </si>
  <si>
    <t xml:space="preserve"> Туризм  (Tourism)</t>
  </si>
  <si>
    <t>Главный эксперт</t>
  </si>
  <si>
    <t>Заместитель Главного эксперта</t>
  </si>
  <si>
    <t xml:space="preserve"> 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</si>
  <si>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</si>
  <si>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</si>
  <si>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</si>
  <si>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</si>
  <si>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</si>
  <si>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</si>
  <si>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 xml:space="preserve"> 68.85 м2</t>
  </si>
  <si>
    <t>РАБОЧАЯ ПЛОЩАДКА КОНКУРСАНТОВ</t>
  </si>
  <si>
    <t>ОБОРУДОВАНИЕ И ИНСТРУМЕНТЫ (НА 2 УЧАСТНИК0В \ 1 КОМАНДУ)</t>
  </si>
  <si>
    <t>ОБОРУДОВАНИЕ И ИНСТРУМЕНТЫ (НА 14 УЧАСТНИКОВ \ 7 КОМАНД)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</si>
  <si>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</si>
  <si>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</si>
  <si>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</si>
  <si>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</si>
  <si>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</si>
  <si>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</si>
  <si>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</si>
  <si>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</si>
  <si>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</si>
  <si>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Моноблок HP All-in-one (intel core i3-6100 2,3 Ghz, 8gb RAM, 1024 Gb HDD, OS Windows 10 Home base x64</t>
  </si>
  <si>
    <t>минимум 2-ух ядерный процессор,минимум 4 гб оперативной памяти,минимум 512 гб HDD, ОС MS-Windows Windows 8.1 (или более новая версия) 64 bits</t>
  </si>
  <si>
    <t xml:space="preserve"> шт</t>
  </si>
  <si>
    <t xml:space="preserve">Да </t>
  </si>
  <si>
    <t>Мышь для моноблока</t>
  </si>
  <si>
    <t xml:space="preserve">Оптическая проводная минимум 2-х кнопочная мышь. С колесиком навигации </t>
  </si>
  <si>
    <t>шт</t>
  </si>
  <si>
    <t xml:space="preserve">Фильтр </t>
  </si>
  <si>
    <t>Фильтр сетевой ( 3 евро, 1 росс) 2 м</t>
  </si>
  <si>
    <t>Программное обеспечение Microsoft OFFICE 2016, Adobe READER PRO</t>
  </si>
  <si>
    <t>MS-Windows Windows 8.1 (или более новая) 64 bits . Microsoft OFFICE 2013, Adobe READER.</t>
  </si>
  <si>
    <t>РАСХОДНЫЕ МАТЕРИАЛЫ (НА 1 УЧАСТНИКА \ КОМАНДУ)</t>
  </si>
  <si>
    <t>РАСХОДНЫЕ МАТЕРИАЛЫ (НА 5 УЧАСТНИКОВ \ КОМАНД)</t>
  </si>
  <si>
    <t>МЕБЕЛЬ (НА 1 УЧАСТНИКА \ КОМАНДУ)</t>
  </si>
  <si>
    <t>МЕБЕЛЬ (НА 5 УЧАСТНИКОВ \ КОМАНД)</t>
  </si>
  <si>
    <t>Офисный стол</t>
  </si>
  <si>
    <t>(ШхГхВ) 1400х600х750
столеншница не тоньше 25 мм
белая или светл-осерая ламинированная поверхность столешницы</t>
  </si>
  <si>
    <t xml:space="preserve"> Офисные стулья</t>
  </si>
  <si>
    <t xml:space="preserve"> Эргономичный вращающийся стул со спинкой средней высоты. С подлокотниками. На колесиках</t>
  </si>
  <si>
    <t>СРЕДСТВА ИНДИВИДУАЛЬНОЙ ЗАЩИТЫ (НА 1 УЧАСТНИКА \ КОМАНДУ)</t>
  </si>
  <si>
    <t>СРЕДСТВА ИНДИВИДУАЛЬНОЙ ЗАЩИТЫ (НА 5 УЧАСТНИКОВ \ КОМАНД)</t>
  </si>
  <si>
    <t>Не предусмотрены</t>
  </si>
  <si>
    <t>Нет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</si>
  <si>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</si>
  <si>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</si>
  <si>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Площадь одного рабочего места не менее  5,0м.кв (2,5*2 метра)</t>
  </si>
  <si>
    <t>Электричество на 1 рабочее место \ 1 команду - 220 Вольт (2 кВт)</t>
  </si>
  <si>
    <t xml:space="preserve"> Компьютеры(ноутбуки)  участников, представляющих одну команду, должны быть объединены в одну локальную сеть.</t>
  </si>
  <si>
    <t xml:space="preserve">  Стабильный проводной интернет-канал ( не менее 5(пяти)  Мбит на1 команду)</t>
  </si>
  <si>
    <t>Не WI-FI</t>
  </si>
  <si>
    <t>ОБЩАЯ РАБОЧАЯ ПЛОЩАДКА КОНКУРСАНТОВ</t>
  </si>
  <si>
    <t>ОБОРУДОВАНИЕ И ИНСТРУМЕНТЫ (НА 16 УЧАСТНИКОВ \ 8 КОМАНД)</t>
  </si>
  <si>
    <t xml:space="preserve">МФУ  </t>
  </si>
  <si>
    <t>МФУ черно-белое лазерное формат печати: А4</t>
  </si>
  <si>
    <t xml:space="preserve"> Электронные часы</t>
  </si>
  <si>
    <t>750x290x75мм, для отображения текущего времени и даты в попеременном режиме, Формат индикаторов [88:88], управление с пульта ДУ, дальность действия до 10 метров</t>
  </si>
  <si>
    <t>Мусорная корзина</t>
  </si>
  <si>
    <t xml:space="preserve"> характеристика позиции на усмотрение организаторов</t>
  </si>
  <si>
    <t>Огнетушитель углекислотный ОУ-1</t>
  </si>
  <si>
    <t>Фильтр</t>
  </si>
  <si>
    <t>Аптечка</t>
  </si>
  <si>
    <t>Кулер с питьевой водой</t>
  </si>
  <si>
    <t>РАСХОДНЫЕ МАТЕРИАЛЫ (НА 16 УЧАСТНИКОВ \ 8 КОМАНД)</t>
  </si>
  <si>
    <t xml:space="preserve">Баллоны с водой </t>
  </si>
  <si>
    <t>Катридж</t>
  </si>
  <si>
    <t>Картриджи для МФУ</t>
  </si>
  <si>
    <t>МЕБЕЛЬ  (НА 16 УЧАСТНИКОВ \ 8 КОМАНД)</t>
  </si>
  <si>
    <t xml:space="preserve">Тумба двухдверная </t>
  </si>
  <si>
    <t xml:space="preserve"> Тумба двухдверная 93*60*75</t>
  </si>
  <si>
    <t xml:space="preserve">СРЕДСТВА ИНДИВИДУАЛЬНОЙ ЗАЩИТЫ </t>
  </si>
  <si>
    <t>не предусмотрены</t>
  </si>
  <si>
    <t>ДОПОЛНИТЕЛЬНЫЕ ТРЕБОВАНИЯ К ОБЕСПЕЧЕНИЮ ОБЩЕЙ РАБОЧЕЙ ПЛОЩАДКЕ КОНКУРСАНТОВ (КОММУНИКАЦИИ, ПОДКЛЮЧЕНИЯ, ОСВЕЩЕНИЕ И Т.П.)</t>
  </si>
  <si>
    <t xml:space="preserve">Площадь зоны не менее  45 м.кв </t>
  </si>
  <si>
    <t xml:space="preserve">Электричество: 2 розетки по 220 Вольт (по 2 кВт на каждую) </t>
  </si>
  <si>
    <t xml:space="preserve"> Стабильный проводной интернет-канал ( не менее 5 (пяти )  Мбит на 1 команду)</t>
  </si>
  <si>
    <t>БРИФИНГ-ЗОНА</t>
  </si>
  <si>
    <t>ОБОРУДОВАНИЕ И ИНСТРУМЕНТЫ</t>
  </si>
  <si>
    <t>-</t>
  </si>
  <si>
    <t>Проектор 3300ANSI + интерактивная доска</t>
  </si>
  <si>
    <t>Короткофокусный проектор с яркостью от 3000L с экраном</t>
  </si>
  <si>
    <t>Система звукоусиливующая (1 колонка по 300 W, 3 канала)</t>
  </si>
  <si>
    <t>активная система, цифровой процессор эффектов (2 колонки,  усилитель 150W, 4х канальный микшер - 2 моно, 2 стерео), 0.7 x 0.55 x 0.3 м.</t>
  </si>
  <si>
    <t xml:space="preserve"> Стойка для радиомикрофона </t>
  </si>
  <si>
    <t>прямая микрофонная стойка с пневматической системой регулировки высоты, круглое основание, высота 1055-1735 мм, цвет черный</t>
  </si>
  <si>
    <t>РадиоМикрофон (станция 2 микрофона)</t>
  </si>
  <si>
    <t>Беспроводная одноканальная система с рабочими частотами 662 – 686 МГц , приемник, ручной передатчик или РЧ – диапазон 626 - 668 МГц Ручной передатчик с динамической кардиоидной микрофонной головкой Приёмник с технологией True Diversity</t>
  </si>
  <si>
    <t xml:space="preserve">Презентер </t>
  </si>
  <si>
    <t>Беспроводной пульт для проведения презентаций, оснащенный удобными элементами управления и лазерной указкой с красным лучом</t>
  </si>
  <si>
    <t xml:space="preserve">Широкоформатный монитор (телевизор, видео-панель)  </t>
  </si>
  <si>
    <t>Широкоформатный монитор (телевизор, видео-панель) с диагональю не менее 40" с подставкой или набор проектор + экра</t>
  </si>
  <si>
    <t xml:space="preserve"> характеристика позиции на усмотрение организатора</t>
  </si>
  <si>
    <t>Фильтр сетевой ( 5 евро, 1 росс) 2 м</t>
  </si>
  <si>
    <t>МЕБЕЛЬ</t>
  </si>
  <si>
    <t>Тумба двухдверная 93*60*75</t>
  </si>
  <si>
    <t xml:space="preserve">Стул для посетителей офисный </t>
  </si>
  <si>
    <t xml:space="preserve">  (ШхГхВ): 54х55х81 см или аналог </t>
  </si>
  <si>
    <t>ДОПОЛНИТЕЛЬНЫЕ ТРЕБОВАНИЯ К ОБЕСПЕЧЕНИЮ БРИФИНГ-ЗОНЫ (КОММУНИКАЦИИ, ПОДКЛЮЧЕНИЯ, ОСВЕЩЕНИЕ И Т.П.)</t>
  </si>
  <si>
    <t>Площадь зоны не менее 87,5 м.кв (17.5*5 метра)</t>
  </si>
  <si>
    <t>Проводной интернет канал 3 Мбит</t>
  </si>
  <si>
    <t>Электричество: 3 точки на 220 Вольт (2 кВт )</t>
  </si>
  <si>
    <t xml:space="preserve">КОМНАТА ЭКСПЕРТОВ  </t>
  </si>
  <si>
    <t xml:space="preserve"> -</t>
  </si>
  <si>
    <t xml:space="preserve">   (ШхГхВ): 54х55х81 см или аналог</t>
  </si>
  <si>
    <t>Вешалка</t>
  </si>
  <si>
    <t>Штанга на колесах, с крючками</t>
  </si>
  <si>
    <t>ДОПОЛНИТЕЛЬНЫЕ ТРЕБОВАНИЯ К ОБЕСПЕЧЕНИЮ КОМНАТЫ ЭКСПЕРТОВ (КОММУНИКАЦИИ, ПОДКЛЮЧЕНИЯ, ОСВЕЩЕНИЕ И Т.П.)</t>
  </si>
  <si>
    <t>Площадь комнаты не менее 23 м.кв (6,5*3,5 метра)</t>
  </si>
  <si>
    <t xml:space="preserve">Подключение ноутбуков к проводному интернету </t>
  </si>
  <si>
    <t>НЕ WI-FI</t>
  </si>
  <si>
    <t xml:space="preserve"> КОМАНТА ГЛАВНОГО ЭКСПЕРТА/СКЛАД</t>
  </si>
  <si>
    <t xml:space="preserve"> Мышь для моноблока</t>
  </si>
  <si>
    <t xml:space="preserve"> МФУ </t>
  </si>
  <si>
    <t>МФУ   лазерное формат печати А4</t>
  </si>
  <si>
    <t xml:space="preserve">Вешалка </t>
  </si>
  <si>
    <t xml:space="preserve">     (ШхГхВ): 54х55х81 см или аналог</t>
  </si>
  <si>
    <t>ДОПОЛНИТЕЛЬНЫЕ ТРЕБОВАНИЯ К ОБЕСПЕЧЕНИЮ КОМНАТЫ ГЛАВНОГО ЭКСПЕРТА (КОММУНИКАЦИИ, ПОДКЛЮЧЕНИЯ, ОСВЕЩЕНИЕ И Т.П.)</t>
  </si>
  <si>
    <t>Площадь комнаты не менее 8, 75м.кв (3,5*2,5 метра)</t>
  </si>
  <si>
    <t xml:space="preserve">Электричество: 1 розетка на 220 Вольт (2 кВт) </t>
  </si>
  <si>
    <t>Подключение компьютера к проводному интернету не менее 5 Мбит</t>
  </si>
  <si>
    <t>КАНЦЕЛЯРИЯ НА КОМПЕТЕНЦИЮ (НА ВСЕХ УЧАСТНИКОВ И ЭКСПЕРТОВ)</t>
  </si>
  <si>
    <t>Бумага А4</t>
  </si>
  <si>
    <t>пачка 500 листов</t>
  </si>
  <si>
    <t>Ручка шариковая</t>
  </si>
  <si>
    <t>Степлер со скобами</t>
  </si>
  <si>
    <t>Файлы А4</t>
  </si>
  <si>
    <t>упак</t>
  </si>
  <si>
    <t xml:space="preserve"> Офисная бумага  </t>
  </si>
  <si>
    <t>Офисная бумага А4 (1 пачкаХ500 листов)</t>
  </si>
  <si>
    <t xml:space="preserve">Стаканы одноразовые </t>
  </si>
  <si>
    <t>"ТУЛБОКС" РЕКОМЕНДОВАННЫЙ ИНСТРУМЕНТ И ПРИНАДЛЕЖНОСТИ, КОТОРЫЕ ДОЛЖНА ПРИВЕЗТИ С СОБОЙ КОМАНДА (если применимо)</t>
  </si>
  <si>
    <t xml:space="preserve">НЕТ ОБЯЗАТЕЛЬНОГО ТУЛБОКСА 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</si>
  <si>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</si>
  <si>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</si>
  <si>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</si>
  <si>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</si>
  <si>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</si>
  <si>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ЧЕМПИОНАТ</t>
  </si>
  <si>
    <t xml:space="preserve"> НЧ Межвуз Финал Москва</t>
  </si>
  <si>
    <t>Москва</t>
  </si>
  <si>
    <t xml:space="preserve">Леонов Анатолий  </t>
  </si>
  <si>
    <t>Гуринчук Анна</t>
  </si>
  <si>
    <t>10 конкурсантов (по 2 человека в команде) \ 5 команд</t>
  </si>
  <si>
    <t>23*9 метров (207 м.кв.)</t>
  </si>
  <si>
    <t>от 2 Gb</t>
  </si>
  <si>
    <t>РАСХОДНЫЕ МАТЕРИАЛЫ (НА 14УЧАСТНИКОВ \ 7 КОМАНД)</t>
  </si>
  <si>
    <t>МЕБЕЛЬ (НА 14 УЧАСТНИКОВ \ 7 КОМАНД)</t>
  </si>
  <si>
    <t>Ноутбук</t>
  </si>
  <si>
    <t xml:space="preserve"> Мышь для ноутбука</t>
  </si>
  <si>
    <t>МФУ цветное лазерное формат печати А4</t>
  </si>
  <si>
    <t xml:space="preserve">10 участников (по 2 человека в команде) / 5 команд  </t>
  </si>
  <si>
    <t>25- 26 февраля 2020г</t>
  </si>
</sst>
</file>

<file path=xl/styles.xml><?xml version="1.0" encoding="utf-8"?>
<styleSheet xmlns="http://schemas.openxmlformats.org/spreadsheetml/2006/main">
  <numFmts count="1">
    <numFmt numFmtId="164" formatCode="#,##0.00&quot; ₽&quot;"/>
  </numFmts>
  <fonts count="23"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sz val="11"/>
      <color indexed="23"/>
      <name val="Calibri"/>
      <family val="2"/>
      <charset val="204"/>
    </font>
    <font>
      <u/>
      <sz val="11"/>
      <color indexed="39"/>
      <name val="Calibri"/>
      <family val="2"/>
      <charset val="204"/>
    </font>
    <font>
      <sz val="11"/>
      <color indexed="58"/>
      <name val="Calibri"/>
      <family val="2"/>
      <charset val="204"/>
    </font>
    <font>
      <sz val="11"/>
      <color indexed="19"/>
      <name val="Calibri"/>
      <family val="2"/>
      <charset val="204"/>
    </font>
    <font>
      <sz val="11"/>
      <color indexed="16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17"/>
        <bgColor indexed="58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9">
    <xf numFmtId="0" fontId="0" fillId="0" borderId="0"/>
    <xf numFmtId="0" fontId="1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1" fillId="2" borderId="1" applyNumberFormat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22" fillId="0" borderId="0" applyNumberFormat="0" applyFill="0" applyBorder="0" applyProtection="0"/>
    <xf numFmtId="0" fontId="4" fillId="3" borderId="0" applyNumberFormat="0" applyBorder="0" applyProtection="0"/>
    <xf numFmtId="0" fontId="5" fillId="2" borderId="0" applyNumberFormat="0" applyBorder="0" applyProtection="0"/>
    <xf numFmtId="0" fontId="6" fillId="4" borderId="0" applyNumberFormat="0" applyBorder="0" applyProtection="0"/>
    <xf numFmtId="0" fontId="6" fillId="0" borderId="0" applyNumberFormat="0" applyFill="0" applyBorder="0" applyProtection="0"/>
    <xf numFmtId="0" fontId="7" fillId="5" borderId="0" applyNumberFormat="0" applyBorder="0" applyProtection="0"/>
    <xf numFmtId="0" fontId="22" fillId="0" borderId="0" applyNumberFormat="0" applyFill="0" applyBorder="0" applyProtection="0"/>
    <xf numFmtId="0" fontId="7" fillId="6" borderId="0" applyNumberFormat="0" applyBorder="0" applyProtection="0"/>
    <xf numFmtId="0" fontId="7" fillId="7" borderId="0" applyNumberFormat="0" applyBorder="0" applyProtection="0"/>
    <xf numFmtId="0" fontId="22" fillId="8" borderId="0" applyNumberFormat="0" applyBorder="0" applyProtection="0"/>
  </cellStyleXfs>
  <cellXfs count="161">
    <xf numFmtId="0" fontId="0" fillId="0" borderId="0" xfId="0"/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8" fillId="0" borderId="2" xfId="1" applyNumberFormat="1" applyFont="1" applyFill="1" applyBorder="1" applyAlignment="1" applyProtection="1">
      <alignment vertical="top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wrapText="1"/>
    </xf>
    <xf numFmtId="0" fontId="8" fillId="0" borderId="6" xfId="0" applyFont="1" applyFill="1" applyBorder="1"/>
    <xf numFmtId="0" fontId="9" fillId="0" borderId="2" xfId="1" applyNumberFormat="1" applyFont="1" applyFill="1" applyBorder="1" applyAlignment="1" applyProtection="1">
      <alignment horizontal="center" vertical="top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2" xfId="1" applyNumberFormat="1" applyFont="1" applyFill="1" applyBorder="1" applyAlignment="1" applyProtection="1">
      <alignment horizontal="left"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 vertical="center"/>
    </xf>
    <xf numFmtId="0" fontId="14" fillId="0" borderId="13" xfId="0" applyFont="1" applyFill="1" applyBorder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6" borderId="2" xfId="0" applyFont="1" applyFill="1" applyBorder="1" applyAlignment="1">
      <alignment vertical="top" wrapText="1"/>
    </xf>
    <xf numFmtId="0" fontId="8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top" wrapText="1"/>
    </xf>
    <xf numFmtId="0" fontId="17" fillId="6" borderId="2" xfId="0" applyFont="1" applyFill="1" applyBorder="1" applyAlignment="1">
      <alignment vertical="top" wrapText="1"/>
    </xf>
    <xf numFmtId="0" fontId="17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top" wrapText="1"/>
    </xf>
    <xf numFmtId="0" fontId="17" fillId="6" borderId="4" xfId="0" applyFont="1" applyFill="1" applyBorder="1" applyAlignment="1">
      <alignment vertical="top" wrapText="1"/>
    </xf>
    <xf numFmtId="0" fontId="17" fillId="6" borderId="4" xfId="0" applyFont="1" applyFill="1" applyBorder="1" applyAlignment="1">
      <alignment horizontal="center" vertical="top" wrapText="1"/>
    </xf>
    <xf numFmtId="0" fontId="17" fillId="6" borderId="4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164" fontId="9" fillId="9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justify"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wrapText="1"/>
    </xf>
    <xf numFmtId="0" fontId="9" fillId="9" borderId="2" xfId="0" applyFont="1" applyFill="1" applyBorder="1" applyAlignment="1">
      <alignment horizontal="center" wrapText="1"/>
    </xf>
    <xf numFmtId="0" fontId="8" fillId="9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top" wrapText="1"/>
    </xf>
    <xf numFmtId="0" fontId="8" fillId="9" borderId="2" xfId="0" applyFont="1" applyFill="1" applyBorder="1" applyAlignment="1">
      <alignment horizontal="left" vertical="center" wrapText="1"/>
    </xf>
    <xf numFmtId="0" fontId="17" fillId="6" borderId="5" xfId="0" applyFont="1" applyFill="1" applyBorder="1" applyAlignment="1">
      <alignment horizontal="center" vertical="top" wrapText="1"/>
    </xf>
    <xf numFmtId="0" fontId="18" fillId="6" borderId="4" xfId="0" applyFont="1" applyFill="1" applyBorder="1" applyAlignment="1">
      <alignment horizontal="center" vertical="top" wrapText="1"/>
    </xf>
    <xf numFmtId="0" fontId="17" fillId="10" borderId="2" xfId="0" applyFont="1" applyFill="1" applyBorder="1" applyAlignment="1">
      <alignment horizontal="left" vertical="top" wrapText="1"/>
    </xf>
    <xf numFmtId="0" fontId="17" fillId="0" borderId="2" xfId="1" applyNumberFormat="1" applyFont="1" applyFill="1" applyBorder="1" applyAlignment="1" applyProtection="1">
      <alignment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9" fillId="9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/>
    </xf>
    <xf numFmtId="0" fontId="17" fillId="0" borderId="6" xfId="0" applyFont="1" applyFill="1" applyBorder="1" applyAlignment="1">
      <alignment wrapText="1"/>
    </xf>
    <xf numFmtId="0" fontId="17" fillId="0" borderId="6" xfId="0" applyFont="1" applyFill="1" applyBorder="1"/>
    <xf numFmtId="0" fontId="18" fillId="0" borderId="2" xfId="1" applyNumberFormat="1" applyFont="1" applyFill="1" applyBorder="1" applyAlignment="1" applyProtection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top" wrapText="1"/>
    </xf>
    <xf numFmtId="0" fontId="18" fillId="9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1" fillId="0" borderId="2" xfId="1" applyNumberFormat="1" applyFont="1" applyFill="1" applyBorder="1" applyAlignment="1" applyProtection="1">
      <alignment horizontal="left" vertical="top" wrapText="1"/>
    </xf>
    <xf numFmtId="0" fontId="17" fillId="12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left" vertical="top" wrapText="1"/>
    </xf>
    <xf numFmtId="0" fontId="17" fillId="12" borderId="2" xfId="1" applyNumberFormat="1" applyFont="1" applyFill="1" applyBorder="1" applyAlignment="1" applyProtection="1">
      <alignment horizontal="left" vertical="top" wrapText="1"/>
    </xf>
    <xf numFmtId="0" fontId="18" fillId="12" borderId="2" xfId="0" applyFont="1" applyFill="1" applyBorder="1" applyAlignment="1">
      <alignment horizontal="center" vertical="top" wrapText="1"/>
    </xf>
    <xf numFmtId="0" fontId="9" fillId="12" borderId="2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top" wrapText="1"/>
    </xf>
    <xf numFmtId="0" fontId="17" fillId="6" borderId="2" xfId="0" applyFont="1" applyFill="1" applyBorder="1" applyAlignment="1">
      <alignment horizontal="left" vertical="top" wrapText="1"/>
    </xf>
    <xf numFmtId="0" fontId="8" fillId="6" borderId="7" xfId="0" applyFont="1" applyFill="1" applyBorder="1" applyAlignment="1">
      <alignment vertical="top" wrapText="1"/>
    </xf>
    <xf numFmtId="0" fontId="17" fillId="6" borderId="8" xfId="0" applyFont="1" applyFill="1" applyBorder="1" applyAlignment="1">
      <alignment horizontal="left" vertical="top" wrapText="1"/>
    </xf>
    <xf numFmtId="0" fontId="17" fillId="6" borderId="8" xfId="0" applyFont="1" applyFill="1" applyBorder="1" applyAlignment="1">
      <alignment vertical="top" wrapText="1"/>
    </xf>
    <xf numFmtId="0" fontId="17" fillId="6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vertical="top" wrapText="1"/>
    </xf>
    <xf numFmtId="0" fontId="8" fillId="6" borderId="9" xfId="0" applyFont="1" applyFill="1" applyBorder="1" applyAlignment="1">
      <alignment vertical="top" wrapText="1"/>
    </xf>
    <xf numFmtId="0" fontId="0" fillId="6" borderId="7" xfId="0" applyFill="1" applyBorder="1"/>
    <xf numFmtId="0" fontId="8" fillId="0" borderId="8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6" borderId="9" xfId="0" applyFill="1" applyBorder="1"/>
    <xf numFmtId="0" fontId="0" fillId="6" borderId="10" xfId="0" applyFill="1" applyBorder="1"/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0" fillId="6" borderId="11" xfId="0" applyFill="1" applyBorder="1"/>
    <xf numFmtId="0" fontId="1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6" borderId="12" xfId="0" applyFill="1" applyBorder="1"/>
    <xf numFmtId="0" fontId="0" fillId="6" borderId="13" xfId="0" applyFill="1" applyBorder="1"/>
    <xf numFmtId="0" fontId="0" fillId="6" borderId="13" xfId="0" applyFill="1" applyBorder="1" applyAlignment="1">
      <alignment horizontal="center" vertical="center"/>
    </xf>
    <xf numFmtId="0" fontId="14" fillId="6" borderId="13" xfId="0" applyFont="1" applyFill="1" applyBorder="1"/>
    <xf numFmtId="0" fontId="0" fillId="6" borderId="14" xfId="0" applyFill="1" applyBorder="1"/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top" wrapText="1"/>
    </xf>
    <xf numFmtId="0" fontId="20" fillId="7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top" wrapText="1"/>
    </xf>
    <xf numFmtId="0" fontId="8" fillId="9" borderId="2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center" vertical="top" wrapText="1"/>
    </xf>
    <xf numFmtId="0" fontId="16" fillId="11" borderId="2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</cellXfs>
  <cellStyles count="19">
    <cellStyle name="Accent" xfId="15"/>
    <cellStyle name="Accent 1" xfId="16"/>
    <cellStyle name="Accent 2" xfId="17"/>
    <cellStyle name="Accent 3" xfId="18"/>
    <cellStyle name="Bad" xfId="12"/>
    <cellStyle name="Error" xfId="14"/>
    <cellStyle name="Footnote" xfId="7"/>
    <cellStyle name="Good" xfId="10"/>
    <cellStyle name="Heading" xfId="2"/>
    <cellStyle name="Heading 1" xfId="3"/>
    <cellStyle name="Heading 2" xfId="4"/>
    <cellStyle name="Hyperlink" xfId="8"/>
    <cellStyle name="Neutral" xfId="11"/>
    <cellStyle name="Note" xfId="6"/>
    <cellStyle name="Status" xfId="9"/>
    <cellStyle name="Text" xfId="5"/>
    <cellStyle name="Warning" xfId="13"/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workbookViewId="0">
      <selection activeCell="C2" sqref="C2:J2"/>
    </sheetView>
  </sheetViews>
  <sheetFormatPr defaultColWidth="8.85546875" defaultRowHeight="15"/>
  <cols>
    <col min="1" max="1" width="4.42578125" style="1" customWidth="1"/>
    <col min="2" max="2" width="46.28515625" style="1" customWidth="1"/>
    <col min="3" max="3" width="38.140625" style="1" customWidth="1"/>
    <col min="4" max="4" width="8.7109375" style="1" customWidth="1"/>
    <col min="5" max="5" width="6.5703125" style="2" bestFit="1" customWidth="1"/>
    <col min="6" max="6" width="6.5703125" style="3" bestFit="1" customWidth="1"/>
    <col min="7" max="7" width="13.85546875" style="3" customWidth="1"/>
    <col min="8" max="8" width="19.140625" style="3" customWidth="1"/>
    <col min="9" max="9" width="14.85546875" style="3" bestFit="1" customWidth="1"/>
    <col min="10" max="10" width="12.140625" style="1" bestFit="1" customWidth="1"/>
    <col min="11" max="16384" width="8.85546875" style="4"/>
  </cols>
  <sheetData>
    <row r="1" spans="1:10" ht="15.95" customHeight="1" thickBot="1">
      <c r="A1" s="133" t="s">
        <v>0</v>
      </c>
      <c r="B1" s="133"/>
      <c r="C1" s="133" t="s">
        <v>1</v>
      </c>
      <c r="D1" s="133"/>
      <c r="E1" s="133"/>
      <c r="F1" s="133"/>
      <c r="G1" s="133"/>
      <c r="H1" s="133"/>
      <c r="I1" s="133"/>
      <c r="J1" s="133"/>
    </row>
    <row r="2" spans="1:10" ht="17.25" customHeight="1" thickBot="1">
      <c r="A2" s="133" t="s">
        <v>2</v>
      </c>
      <c r="B2" s="133"/>
      <c r="C2" s="134" t="s">
        <v>159</v>
      </c>
      <c r="D2" s="134"/>
      <c r="E2" s="134"/>
      <c r="F2" s="134"/>
      <c r="G2" s="134"/>
      <c r="H2" s="134"/>
      <c r="I2" s="134"/>
      <c r="J2" s="134"/>
    </row>
    <row r="3" spans="1:10" ht="15.95" customHeight="1" thickBot="1">
      <c r="A3" s="133" t="s">
        <v>3</v>
      </c>
      <c r="B3" s="133"/>
      <c r="C3" s="133" t="s">
        <v>4</v>
      </c>
      <c r="D3" s="133"/>
      <c r="E3" s="133"/>
      <c r="F3" s="133"/>
      <c r="G3" s="133"/>
      <c r="H3" s="133"/>
      <c r="I3" s="133"/>
      <c r="J3" s="133"/>
    </row>
    <row r="4" spans="1:10" ht="15.95" customHeight="1" thickBot="1">
      <c r="A4" s="133" t="s">
        <v>5</v>
      </c>
      <c r="B4" s="133"/>
      <c r="C4" s="133" t="s">
        <v>6</v>
      </c>
      <c r="D4" s="133"/>
      <c r="E4" s="133"/>
      <c r="F4" s="133"/>
      <c r="G4" s="133"/>
      <c r="H4" s="133"/>
      <c r="I4" s="133"/>
      <c r="J4" s="133"/>
    </row>
    <row r="5" spans="1:10" ht="15.95" customHeight="1" thickBot="1">
      <c r="A5" s="135" t="s">
        <v>7</v>
      </c>
      <c r="B5" s="135"/>
      <c r="C5" s="133"/>
      <c r="D5" s="133"/>
      <c r="E5" s="133"/>
      <c r="F5" s="133"/>
      <c r="G5" s="133"/>
      <c r="H5" s="133"/>
      <c r="I5" s="133"/>
      <c r="J5" s="133"/>
    </row>
    <row r="6" spans="1:10" ht="15.95" customHeight="1" thickBot="1">
      <c r="A6" s="135" t="s">
        <v>8</v>
      </c>
      <c r="B6" s="135"/>
      <c r="C6" s="133" t="s">
        <v>9</v>
      </c>
      <c r="D6" s="133"/>
      <c r="E6" s="133"/>
      <c r="F6" s="133"/>
      <c r="G6" s="133"/>
      <c r="H6" s="133"/>
      <c r="I6" s="133"/>
      <c r="J6" s="133"/>
    </row>
    <row r="7" spans="1:10" ht="15.95" customHeight="1" thickBot="1">
      <c r="A7" s="135" t="s">
        <v>10</v>
      </c>
      <c r="B7" s="135"/>
      <c r="C7" s="133"/>
      <c r="D7" s="133"/>
      <c r="E7" s="133"/>
      <c r="F7" s="133"/>
      <c r="G7" s="133"/>
      <c r="H7" s="133"/>
      <c r="I7" s="133"/>
      <c r="J7" s="133"/>
    </row>
    <row r="8" spans="1:10" ht="15.95" customHeight="1" thickBot="1">
      <c r="A8" s="135" t="s">
        <v>11</v>
      </c>
      <c r="B8" s="135"/>
      <c r="C8" s="133" t="s">
        <v>9</v>
      </c>
      <c r="D8" s="133"/>
      <c r="E8" s="133"/>
      <c r="F8" s="133"/>
      <c r="G8" s="133"/>
      <c r="H8" s="133"/>
      <c r="I8" s="133"/>
      <c r="J8" s="133"/>
    </row>
    <row r="9" spans="1:10" ht="32.25" customHeight="1" thickBot="1">
      <c r="A9" s="135" t="s">
        <v>12</v>
      </c>
      <c r="B9" s="135"/>
      <c r="C9" s="133">
        <v>4</v>
      </c>
      <c r="D9" s="133"/>
      <c r="E9" s="133"/>
      <c r="F9" s="133"/>
      <c r="G9" s="133"/>
      <c r="H9" s="133"/>
      <c r="I9" s="133"/>
      <c r="J9" s="133"/>
    </row>
    <row r="10" spans="1:10" ht="15.95" customHeight="1" thickBot="1">
      <c r="A10" s="133" t="s">
        <v>13</v>
      </c>
      <c r="B10" s="133"/>
      <c r="C10" s="133" t="s">
        <v>158</v>
      </c>
      <c r="D10" s="133"/>
      <c r="E10" s="133"/>
      <c r="F10" s="133"/>
      <c r="G10" s="133"/>
      <c r="H10" s="133"/>
      <c r="I10" s="133"/>
      <c r="J10" s="133"/>
    </row>
    <row r="11" spans="1:10" ht="15.95" customHeight="1" thickBot="1">
      <c r="A11" s="133" t="s">
        <v>14</v>
      </c>
      <c r="B11" s="133"/>
      <c r="C11" s="133">
        <v>8</v>
      </c>
      <c r="D11" s="133"/>
      <c r="E11" s="133"/>
      <c r="F11" s="133"/>
      <c r="G11" s="133"/>
      <c r="H11" s="133"/>
      <c r="I11" s="133"/>
      <c r="J11" s="133"/>
    </row>
    <row r="12" spans="1:10" ht="15.95" customHeight="1" thickBot="1">
      <c r="A12" s="133" t="s">
        <v>15</v>
      </c>
      <c r="B12" s="133"/>
      <c r="C12" s="133" t="s">
        <v>16</v>
      </c>
      <c r="D12" s="133"/>
      <c r="E12" s="133"/>
      <c r="F12" s="133"/>
      <c r="G12" s="133"/>
      <c r="H12" s="133"/>
      <c r="I12" s="133"/>
      <c r="J12" s="133"/>
    </row>
    <row r="13" spans="1:10" ht="15.75" thickBot="1">
      <c r="A13" s="9"/>
      <c r="B13" s="10"/>
      <c r="C13" s="10"/>
      <c r="D13" s="11"/>
      <c r="E13" s="12"/>
      <c r="F13" s="13"/>
      <c r="G13" s="13"/>
      <c r="H13" s="13"/>
      <c r="I13" s="13"/>
      <c r="J13" s="14"/>
    </row>
    <row r="14" spans="1:10" ht="20.85" customHeight="1" thickBot="1">
      <c r="A14" s="137" t="s">
        <v>17</v>
      </c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 ht="14.85" customHeight="1" thickBot="1">
      <c r="A15" s="138" t="s">
        <v>18</v>
      </c>
      <c r="B15" s="138"/>
      <c r="C15" s="138"/>
      <c r="D15" s="138"/>
      <c r="E15" s="138"/>
      <c r="F15" s="138" t="s">
        <v>19</v>
      </c>
      <c r="G15" s="138"/>
      <c r="H15" s="138"/>
      <c r="I15" s="138"/>
      <c r="J15" s="138"/>
    </row>
    <row r="16" spans="1:10" ht="39" thickBot="1">
      <c r="A16" s="7" t="s">
        <v>20</v>
      </c>
      <c r="B16" s="7" t="s">
        <v>21</v>
      </c>
      <c r="C16" s="7" t="s">
        <v>22</v>
      </c>
      <c r="D16" s="7" t="s">
        <v>23</v>
      </c>
      <c r="E16" s="7" t="s">
        <v>24</v>
      </c>
      <c r="F16" s="7" t="s">
        <v>24</v>
      </c>
      <c r="G16" s="7" t="s">
        <v>25</v>
      </c>
      <c r="H16" s="7" t="s">
        <v>26</v>
      </c>
      <c r="I16" s="16" t="s">
        <v>27</v>
      </c>
      <c r="J16" s="7" t="s">
        <v>28</v>
      </c>
    </row>
    <row r="17" spans="1:10" ht="51.75" thickBot="1">
      <c r="A17" s="8">
        <v>1</v>
      </c>
      <c r="B17" s="17" t="s">
        <v>29</v>
      </c>
      <c r="C17" s="5" t="s">
        <v>30</v>
      </c>
      <c r="D17" s="8" t="s">
        <v>31</v>
      </c>
      <c r="E17" s="18">
        <v>2</v>
      </c>
      <c r="F17" s="19">
        <v>10</v>
      </c>
      <c r="G17" s="19" t="s">
        <v>32</v>
      </c>
      <c r="H17" s="19"/>
      <c r="I17" s="19"/>
      <c r="J17" s="5"/>
    </row>
    <row r="18" spans="1:10" ht="26.25" thickBot="1">
      <c r="A18" s="8">
        <v>2</v>
      </c>
      <c r="B18" s="5" t="s">
        <v>33</v>
      </c>
      <c r="C18" s="5" t="s">
        <v>34</v>
      </c>
      <c r="D18" s="8" t="s">
        <v>35</v>
      </c>
      <c r="E18" s="18">
        <v>2</v>
      </c>
      <c r="F18" s="19">
        <v>10</v>
      </c>
      <c r="G18" s="19" t="s">
        <v>32</v>
      </c>
      <c r="H18" s="19"/>
      <c r="I18" s="19"/>
      <c r="J18" s="5"/>
    </row>
    <row r="19" spans="1:10" ht="15.75" thickBot="1">
      <c r="A19" s="8">
        <v>3</v>
      </c>
      <c r="B19" s="5" t="s">
        <v>36</v>
      </c>
      <c r="C19" s="5" t="s">
        <v>37</v>
      </c>
      <c r="D19" s="8" t="s">
        <v>35</v>
      </c>
      <c r="E19" s="18">
        <v>1</v>
      </c>
      <c r="F19" s="19">
        <v>8</v>
      </c>
      <c r="G19" s="19" t="s">
        <v>32</v>
      </c>
      <c r="H19" s="19"/>
      <c r="I19" s="19"/>
      <c r="J19" s="5"/>
    </row>
    <row r="20" spans="1:10" ht="39" thickBot="1">
      <c r="A20" s="8">
        <v>4</v>
      </c>
      <c r="B20" s="5" t="s">
        <v>38</v>
      </c>
      <c r="C20" s="5" t="s">
        <v>39</v>
      </c>
      <c r="D20" s="8" t="s">
        <v>35</v>
      </c>
      <c r="E20" s="18">
        <v>2</v>
      </c>
      <c r="F20" s="19">
        <v>10</v>
      </c>
      <c r="G20" s="19" t="s">
        <v>32</v>
      </c>
      <c r="H20" s="19"/>
      <c r="I20" s="19"/>
      <c r="J20" s="5"/>
    </row>
    <row r="21" spans="1:10" ht="16.5" customHeight="1" thickBot="1">
      <c r="A21" s="138" t="s">
        <v>40</v>
      </c>
      <c r="B21" s="138"/>
      <c r="C21" s="138"/>
      <c r="D21" s="138"/>
      <c r="E21" s="138"/>
      <c r="F21" s="138" t="s">
        <v>41</v>
      </c>
      <c r="G21" s="138"/>
      <c r="H21" s="138"/>
      <c r="I21" s="138"/>
      <c r="J21" s="138"/>
    </row>
    <row r="22" spans="1:10" ht="39" thickBot="1">
      <c r="A22" s="7" t="s">
        <v>20</v>
      </c>
      <c r="B22" s="7" t="s">
        <v>21</v>
      </c>
      <c r="C22" s="7" t="s">
        <v>22</v>
      </c>
      <c r="D22" s="7" t="s">
        <v>23</v>
      </c>
      <c r="E22" s="7" t="s">
        <v>24</v>
      </c>
      <c r="F22" s="7" t="s">
        <v>24</v>
      </c>
      <c r="G22" s="7" t="s">
        <v>25</v>
      </c>
      <c r="H22" s="7" t="s">
        <v>26</v>
      </c>
      <c r="I22" s="16" t="s">
        <v>27</v>
      </c>
      <c r="J22" s="7" t="s">
        <v>28</v>
      </c>
    </row>
    <row r="23" spans="1:10" ht="15.75" thickBot="1">
      <c r="A23" s="8">
        <v>1</v>
      </c>
      <c r="B23" s="17"/>
      <c r="C23" s="17"/>
      <c r="D23" s="8" t="s">
        <v>35</v>
      </c>
      <c r="E23" s="6"/>
      <c r="F23" s="19"/>
      <c r="G23" s="19"/>
      <c r="H23" s="19"/>
      <c r="I23" s="19"/>
      <c r="J23" s="5"/>
    </row>
    <row r="24" spans="1:10" ht="14.85" customHeight="1" thickBot="1">
      <c r="A24" s="138" t="s">
        <v>42</v>
      </c>
      <c r="B24" s="138"/>
      <c r="C24" s="138"/>
      <c r="D24" s="138"/>
      <c r="E24" s="138"/>
      <c r="F24" s="138" t="s">
        <v>43</v>
      </c>
      <c r="G24" s="138"/>
      <c r="H24" s="138"/>
      <c r="I24" s="138"/>
      <c r="J24" s="138"/>
    </row>
    <row r="25" spans="1:10" ht="39" thickBot="1">
      <c r="A25" s="7" t="s">
        <v>20</v>
      </c>
      <c r="B25" s="7" t="s">
        <v>21</v>
      </c>
      <c r="C25" s="7" t="s">
        <v>22</v>
      </c>
      <c r="D25" s="7" t="s">
        <v>23</v>
      </c>
      <c r="E25" s="7" t="s">
        <v>24</v>
      </c>
      <c r="F25" s="7" t="s">
        <v>24</v>
      </c>
      <c r="G25" s="7" t="s">
        <v>25</v>
      </c>
      <c r="H25" s="7" t="s">
        <v>26</v>
      </c>
      <c r="I25" s="16" t="s">
        <v>27</v>
      </c>
      <c r="J25" s="7" t="s">
        <v>28</v>
      </c>
    </row>
    <row r="26" spans="1:10" ht="51.75" thickBot="1">
      <c r="A26" s="8">
        <v>1</v>
      </c>
      <c r="B26" s="5" t="s">
        <v>44</v>
      </c>
      <c r="C26" s="5" t="s">
        <v>45</v>
      </c>
      <c r="D26" s="8" t="s">
        <v>35</v>
      </c>
      <c r="E26" s="6">
        <v>2</v>
      </c>
      <c r="F26" s="19">
        <v>5</v>
      </c>
      <c r="G26" s="19" t="s">
        <v>32</v>
      </c>
      <c r="H26" s="19"/>
      <c r="I26" s="19"/>
      <c r="J26" s="5"/>
    </row>
    <row r="27" spans="1:10" ht="39" thickBot="1">
      <c r="A27" s="8">
        <v>2</v>
      </c>
      <c r="B27" s="5" t="s">
        <v>46</v>
      </c>
      <c r="C27" s="5" t="s">
        <v>47</v>
      </c>
      <c r="D27" s="8" t="s">
        <v>35</v>
      </c>
      <c r="E27" s="6">
        <v>2</v>
      </c>
      <c r="F27" s="19">
        <v>10</v>
      </c>
      <c r="G27" s="19" t="s">
        <v>32</v>
      </c>
      <c r="H27" s="19"/>
      <c r="I27" s="19"/>
      <c r="J27" s="5"/>
    </row>
    <row r="28" spans="1:10" ht="15.75" thickBot="1">
      <c r="A28" s="9">
        <v>3</v>
      </c>
      <c r="B28" s="5"/>
      <c r="C28" s="5"/>
      <c r="D28" s="8"/>
      <c r="E28" s="18"/>
      <c r="F28" s="19"/>
      <c r="G28" s="19"/>
      <c r="H28" s="19"/>
      <c r="I28" s="19"/>
      <c r="J28" s="5"/>
    </row>
    <row r="29" spans="1:10" ht="14.85" customHeight="1" thickBot="1">
      <c r="A29" s="138" t="s">
        <v>48</v>
      </c>
      <c r="B29" s="138"/>
      <c r="C29" s="138"/>
      <c r="D29" s="138"/>
      <c r="E29" s="138"/>
      <c r="F29" s="138" t="s">
        <v>49</v>
      </c>
      <c r="G29" s="138"/>
      <c r="H29" s="138"/>
      <c r="I29" s="138"/>
      <c r="J29" s="138"/>
    </row>
    <row r="30" spans="1:10" ht="39" thickBot="1">
      <c r="A30" s="7" t="s">
        <v>20</v>
      </c>
      <c r="B30" s="7" t="s">
        <v>21</v>
      </c>
      <c r="C30" s="7" t="s">
        <v>22</v>
      </c>
      <c r="D30" s="7" t="s">
        <v>23</v>
      </c>
      <c r="E30" s="7" t="s">
        <v>24</v>
      </c>
      <c r="F30" s="7" t="s">
        <v>24</v>
      </c>
      <c r="G30" s="7" t="s">
        <v>25</v>
      </c>
      <c r="H30" s="7" t="s">
        <v>26</v>
      </c>
      <c r="I30" s="16" t="s">
        <v>27</v>
      </c>
      <c r="J30" s="7" t="s">
        <v>28</v>
      </c>
    </row>
    <row r="31" spans="1:10" ht="15.75" thickBot="1">
      <c r="A31" s="8">
        <v>1</v>
      </c>
      <c r="B31" s="17" t="s">
        <v>50</v>
      </c>
      <c r="C31" s="5"/>
      <c r="D31" s="8" t="s">
        <v>35</v>
      </c>
      <c r="E31" s="6"/>
      <c r="F31" s="19"/>
      <c r="G31" s="19" t="s">
        <v>51</v>
      </c>
      <c r="H31" s="19"/>
      <c r="I31" s="19"/>
      <c r="J31" s="5"/>
    </row>
    <row r="32" spans="1:10" ht="14.85" customHeight="1" thickBot="1">
      <c r="A32" s="138" t="s">
        <v>52</v>
      </c>
      <c r="B32" s="138"/>
      <c r="C32" s="138"/>
      <c r="D32" s="138"/>
      <c r="E32" s="138"/>
      <c r="F32" s="138"/>
      <c r="G32" s="138"/>
      <c r="H32" s="138"/>
      <c r="I32" s="138"/>
      <c r="J32" s="138"/>
    </row>
    <row r="33" spans="1:13" ht="15.6" customHeight="1" thickBot="1">
      <c r="A33" s="7" t="s">
        <v>20</v>
      </c>
      <c r="B33" s="139" t="s">
        <v>53</v>
      </c>
      <c r="C33" s="139"/>
      <c r="D33" s="139"/>
      <c r="E33" s="139"/>
      <c r="F33" s="139" t="s">
        <v>28</v>
      </c>
      <c r="G33" s="139"/>
      <c r="H33" s="139"/>
      <c r="I33" s="139"/>
      <c r="J33" s="139"/>
    </row>
    <row r="34" spans="1:13" ht="28.5" customHeight="1" thickBot="1">
      <c r="A34" s="7">
        <v>1</v>
      </c>
      <c r="B34" s="136" t="s">
        <v>54</v>
      </c>
      <c r="C34" s="136"/>
      <c r="D34" s="136"/>
      <c r="E34" s="136"/>
      <c r="F34" s="21"/>
      <c r="G34" s="13"/>
      <c r="H34" s="13"/>
      <c r="I34" s="13"/>
      <c r="J34" s="22"/>
    </row>
    <row r="35" spans="1:13" ht="14.85" customHeight="1" thickBot="1">
      <c r="A35" s="8">
        <v>2</v>
      </c>
      <c r="B35" s="140" t="s">
        <v>55</v>
      </c>
      <c r="C35" s="140"/>
      <c r="D35" s="140"/>
      <c r="E35" s="140"/>
      <c r="F35" s="141"/>
      <c r="G35" s="141"/>
      <c r="H35" s="141"/>
      <c r="I35" s="141"/>
      <c r="J35" s="141"/>
    </row>
    <row r="36" spans="1:13" ht="14.85" customHeight="1" thickBot="1">
      <c r="A36" s="8">
        <v>3</v>
      </c>
      <c r="B36" s="140" t="s">
        <v>56</v>
      </c>
      <c r="C36" s="140"/>
      <c r="D36" s="140"/>
      <c r="E36" s="140"/>
      <c r="F36" s="141"/>
      <c r="G36" s="141"/>
      <c r="H36" s="141"/>
      <c r="I36" s="141"/>
      <c r="J36" s="141"/>
    </row>
    <row r="37" spans="1:13" ht="14.85" customHeight="1" thickBot="1">
      <c r="A37" s="8">
        <v>4</v>
      </c>
      <c r="B37" s="140" t="s">
        <v>57</v>
      </c>
      <c r="C37" s="140"/>
      <c r="D37" s="140"/>
      <c r="E37" s="140"/>
      <c r="F37" s="141" t="s">
        <v>58</v>
      </c>
      <c r="G37" s="141"/>
      <c r="H37" s="141"/>
      <c r="I37" s="141"/>
      <c r="J37" s="141"/>
    </row>
    <row r="38" spans="1:13" ht="15.75" thickBot="1">
      <c r="A38" s="9"/>
      <c r="B38" s="11"/>
      <c r="C38" s="11"/>
      <c r="D38" s="11"/>
      <c r="E38" s="12"/>
      <c r="F38" s="26"/>
      <c r="G38" s="26"/>
      <c r="H38" s="26"/>
      <c r="I38" s="26"/>
      <c r="J38" s="25"/>
      <c r="M38" s="5"/>
    </row>
    <row r="39" spans="1:13" ht="21.75" customHeight="1" thickBot="1">
      <c r="A39" s="137" t="s">
        <v>59</v>
      </c>
      <c r="B39" s="137"/>
      <c r="C39" s="137"/>
      <c r="D39" s="137"/>
      <c r="E39" s="137"/>
      <c r="F39" s="137"/>
      <c r="G39" s="137"/>
      <c r="H39" s="137"/>
      <c r="I39" s="137"/>
      <c r="J39" s="137"/>
    </row>
    <row r="40" spans="1:13" ht="16.5" customHeight="1" thickBot="1">
      <c r="A40" s="138" t="s">
        <v>60</v>
      </c>
      <c r="B40" s="138"/>
      <c r="C40" s="138"/>
      <c r="D40" s="138"/>
      <c r="E40" s="138"/>
      <c r="F40" s="138"/>
      <c r="G40" s="138"/>
      <c r="H40" s="138"/>
      <c r="I40" s="138"/>
      <c r="J40" s="138"/>
    </row>
    <row r="41" spans="1:13" ht="39" thickBot="1">
      <c r="A41" s="7" t="s">
        <v>20</v>
      </c>
      <c r="B41" s="7" t="s">
        <v>21</v>
      </c>
      <c r="C41" s="7" t="s">
        <v>22</v>
      </c>
      <c r="D41" s="7" t="s">
        <v>23</v>
      </c>
      <c r="E41" s="7" t="s">
        <v>24</v>
      </c>
      <c r="F41" s="7" t="s">
        <v>24</v>
      </c>
      <c r="G41" s="7" t="s">
        <v>25</v>
      </c>
      <c r="H41" s="7" t="s">
        <v>26</v>
      </c>
      <c r="I41" s="16" t="s">
        <v>27</v>
      </c>
      <c r="J41" s="7" t="s">
        <v>28</v>
      </c>
    </row>
    <row r="42" spans="1:13" ht="26.25" thickBot="1">
      <c r="A42" s="8">
        <v>1</v>
      </c>
      <c r="B42" s="23" t="s">
        <v>61</v>
      </c>
      <c r="C42" s="27" t="s">
        <v>62</v>
      </c>
      <c r="D42" s="8" t="s">
        <v>35</v>
      </c>
      <c r="E42" s="6">
        <v>1</v>
      </c>
      <c r="F42" s="28">
        <v>1</v>
      </c>
      <c r="G42" s="28" t="s">
        <v>32</v>
      </c>
      <c r="H42" s="28"/>
      <c r="I42" s="28"/>
      <c r="J42" s="24"/>
    </row>
    <row r="43" spans="1:13" ht="51.75" thickBot="1">
      <c r="A43" s="8">
        <v>2</v>
      </c>
      <c r="B43" s="5" t="s">
        <v>63</v>
      </c>
      <c r="C43" s="5" t="s">
        <v>64</v>
      </c>
      <c r="D43" s="8" t="s">
        <v>35</v>
      </c>
      <c r="E43" s="6">
        <v>1</v>
      </c>
      <c r="F43" s="28">
        <v>1</v>
      </c>
      <c r="G43" s="28" t="s">
        <v>32</v>
      </c>
      <c r="H43" s="28"/>
      <c r="I43" s="28"/>
      <c r="J43" s="24"/>
    </row>
    <row r="44" spans="1:13" ht="26.25" thickBot="1">
      <c r="A44" s="8">
        <v>3</v>
      </c>
      <c r="B44" s="23" t="s">
        <v>65</v>
      </c>
      <c r="C44" s="27" t="s">
        <v>66</v>
      </c>
      <c r="D44" s="8" t="s">
        <v>35</v>
      </c>
      <c r="E44" s="6">
        <v>2</v>
      </c>
      <c r="F44" s="7">
        <v>2</v>
      </c>
      <c r="G44" s="7" t="s">
        <v>32</v>
      </c>
      <c r="H44" s="7"/>
      <c r="I44" s="7"/>
      <c r="J44" s="24"/>
    </row>
    <row r="45" spans="1:13" ht="26.25" thickBot="1">
      <c r="A45" s="8">
        <v>4</v>
      </c>
      <c r="B45" s="23" t="s">
        <v>67</v>
      </c>
      <c r="C45" s="27" t="s">
        <v>66</v>
      </c>
      <c r="D45" s="8" t="s">
        <v>35</v>
      </c>
      <c r="E45" s="6">
        <v>1</v>
      </c>
      <c r="F45" s="7">
        <v>1</v>
      </c>
      <c r="G45" s="7" t="s">
        <v>32</v>
      </c>
      <c r="H45" s="7"/>
      <c r="I45" s="7"/>
      <c r="J45" s="24"/>
    </row>
    <row r="46" spans="1:13" ht="15.75" thickBot="1">
      <c r="A46" s="8">
        <v>5</v>
      </c>
      <c r="B46" s="23" t="s">
        <v>68</v>
      </c>
      <c r="C46" s="5" t="s">
        <v>37</v>
      </c>
      <c r="D46" s="8" t="s">
        <v>35</v>
      </c>
      <c r="E46" s="6">
        <v>2</v>
      </c>
      <c r="F46" s="7">
        <v>2</v>
      </c>
      <c r="G46" s="7" t="s">
        <v>32</v>
      </c>
      <c r="H46" s="7"/>
      <c r="I46" s="7"/>
      <c r="J46" s="24"/>
    </row>
    <row r="47" spans="1:13" ht="15.75" thickBot="1">
      <c r="A47" s="8">
        <v>6</v>
      </c>
      <c r="B47" s="29" t="s">
        <v>69</v>
      </c>
      <c r="C47" s="30" t="s">
        <v>66</v>
      </c>
      <c r="D47" s="8" t="s">
        <v>35</v>
      </c>
      <c r="E47" s="6">
        <v>1</v>
      </c>
      <c r="F47" s="7">
        <v>1</v>
      </c>
      <c r="G47" s="7" t="s">
        <v>32</v>
      </c>
      <c r="H47" s="7"/>
      <c r="I47" s="7"/>
      <c r="J47" s="24"/>
    </row>
    <row r="48" spans="1:13" ht="27" thickBot="1">
      <c r="A48" s="8">
        <v>7</v>
      </c>
      <c r="B48" s="29" t="s">
        <v>70</v>
      </c>
      <c r="C48" s="29" t="s">
        <v>66</v>
      </c>
      <c r="D48" s="8" t="s">
        <v>35</v>
      </c>
      <c r="E48" s="6">
        <v>1</v>
      </c>
      <c r="F48" s="7">
        <v>1</v>
      </c>
      <c r="G48" s="7" t="s">
        <v>32</v>
      </c>
      <c r="H48" s="7"/>
      <c r="I48" s="7"/>
      <c r="J48" s="24"/>
    </row>
    <row r="49" spans="1:10" ht="16.5" customHeight="1" thickBot="1">
      <c r="A49" s="138" t="s">
        <v>71</v>
      </c>
      <c r="B49" s="138"/>
      <c r="C49" s="138"/>
      <c r="D49" s="138"/>
      <c r="E49" s="138"/>
      <c r="F49" s="138"/>
      <c r="G49" s="138"/>
      <c r="H49" s="138"/>
      <c r="I49" s="138"/>
      <c r="J49" s="138"/>
    </row>
    <row r="50" spans="1:10" ht="39" thickBot="1">
      <c r="A50" s="7" t="s">
        <v>20</v>
      </c>
      <c r="B50" s="7" t="s">
        <v>21</v>
      </c>
      <c r="C50" s="7" t="s">
        <v>22</v>
      </c>
      <c r="D50" s="7" t="s">
        <v>23</v>
      </c>
      <c r="E50" s="7" t="s">
        <v>24</v>
      </c>
      <c r="F50" s="7" t="s">
        <v>24</v>
      </c>
      <c r="G50" s="7" t="s">
        <v>25</v>
      </c>
      <c r="H50" s="7" t="s">
        <v>26</v>
      </c>
      <c r="I50" s="16" t="s">
        <v>27</v>
      </c>
      <c r="J50" s="7" t="s">
        <v>28</v>
      </c>
    </row>
    <row r="51" spans="1:10" ht="26.25" thickBot="1">
      <c r="A51" s="7">
        <v>3</v>
      </c>
      <c r="B51" s="20" t="s">
        <v>72</v>
      </c>
      <c r="C51" s="7" t="s">
        <v>66</v>
      </c>
      <c r="D51" s="7" t="s">
        <v>35</v>
      </c>
      <c r="E51" s="7">
        <v>4</v>
      </c>
      <c r="F51" s="7">
        <v>4</v>
      </c>
      <c r="G51" s="7" t="s">
        <v>32</v>
      </c>
      <c r="H51" s="7"/>
      <c r="I51" s="7"/>
      <c r="J51" s="7"/>
    </row>
    <row r="52" spans="1:10" ht="15.75" thickBot="1">
      <c r="A52" s="8">
        <v>3</v>
      </c>
      <c r="B52" s="17" t="s">
        <v>73</v>
      </c>
      <c r="C52" s="31" t="s">
        <v>74</v>
      </c>
      <c r="D52" s="15" t="s">
        <v>35</v>
      </c>
      <c r="E52" s="7">
        <v>1</v>
      </c>
      <c r="F52" s="7">
        <v>1</v>
      </c>
      <c r="G52" s="7" t="s">
        <v>32</v>
      </c>
      <c r="H52" s="7"/>
      <c r="I52" s="7"/>
      <c r="J52" s="15"/>
    </row>
    <row r="53" spans="1:10" ht="16.5" customHeight="1" thickBot="1">
      <c r="A53" s="138" t="s">
        <v>75</v>
      </c>
      <c r="B53" s="138"/>
      <c r="C53" s="138"/>
      <c r="D53" s="138"/>
      <c r="E53" s="138"/>
      <c r="F53" s="138"/>
      <c r="G53" s="138"/>
      <c r="H53" s="138"/>
      <c r="I53" s="138"/>
      <c r="J53" s="138"/>
    </row>
    <row r="54" spans="1:10" ht="39" thickBot="1">
      <c r="A54" s="7" t="s">
        <v>20</v>
      </c>
      <c r="B54" s="7" t="s">
        <v>21</v>
      </c>
      <c r="C54" s="7" t="s">
        <v>22</v>
      </c>
      <c r="D54" s="7" t="s">
        <v>23</v>
      </c>
      <c r="E54" s="7" t="s">
        <v>24</v>
      </c>
      <c r="F54" s="7" t="s">
        <v>24</v>
      </c>
      <c r="G54" s="7" t="s">
        <v>25</v>
      </c>
      <c r="H54" s="7" t="s">
        <v>26</v>
      </c>
      <c r="I54" s="16" t="s">
        <v>27</v>
      </c>
      <c r="J54" s="7" t="s">
        <v>28</v>
      </c>
    </row>
    <row r="55" spans="1:10" ht="15.75" thickBot="1">
      <c r="A55" s="8">
        <v>1</v>
      </c>
      <c r="B55" s="5" t="s">
        <v>76</v>
      </c>
      <c r="C55" s="5" t="s">
        <v>77</v>
      </c>
      <c r="D55" s="8" t="s">
        <v>35</v>
      </c>
      <c r="E55" s="6">
        <v>1</v>
      </c>
      <c r="F55" s="7">
        <v>1</v>
      </c>
      <c r="G55" s="7" t="s">
        <v>51</v>
      </c>
      <c r="H55" s="7"/>
      <c r="I55" s="7"/>
      <c r="J55" s="5"/>
    </row>
    <row r="56" spans="1:10" ht="16.5" customHeight="1" thickBot="1">
      <c r="A56" s="138" t="s">
        <v>78</v>
      </c>
      <c r="B56" s="138"/>
      <c r="C56" s="138"/>
      <c r="D56" s="138"/>
      <c r="E56" s="138"/>
      <c r="F56" s="138"/>
      <c r="G56" s="138"/>
      <c r="H56" s="138"/>
      <c r="I56" s="138"/>
      <c r="J56" s="138"/>
    </row>
    <row r="57" spans="1:10" ht="39" thickBot="1">
      <c r="A57" s="7" t="s">
        <v>20</v>
      </c>
      <c r="B57" s="7" t="s">
        <v>21</v>
      </c>
      <c r="C57" s="7" t="s">
        <v>22</v>
      </c>
      <c r="D57" s="7" t="s">
        <v>23</v>
      </c>
      <c r="E57" s="7" t="s">
        <v>24</v>
      </c>
      <c r="F57" s="7" t="s">
        <v>24</v>
      </c>
      <c r="G57" s="7" t="s">
        <v>25</v>
      </c>
      <c r="H57" s="7" t="s">
        <v>26</v>
      </c>
      <c r="I57" s="16" t="s">
        <v>27</v>
      </c>
      <c r="J57" s="7" t="s">
        <v>28</v>
      </c>
    </row>
    <row r="58" spans="1:10" ht="15.75" thickBot="1">
      <c r="A58" s="8">
        <v>1</v>
      </c>
      <c r="B58" s="17" t="s">
        <v>79</v>
      </c>
      <c r="C58" s="5"/>
      <c r="D58" s="8"/>
      <c r="E58" s="6"/>
      <c r="F58" s="7"/>
      <c r="G58" s="7" t="s">
        <v>51</v>
      </c>
      <c r="H58" s="7"/>
      <c r="I58" s="7"/>
      <c r="J58" s="5"/>
    </row>
    <row r="59" spans="1:10" ht="16.5" customHeight="1" thickBot="1">
      <c r="A59" s="138" t="s">
        <v>80</v>
      </c>
      <c r="B59" s="138"/>
      <c r="C59" s="138"/>
      <c r="D59" s="138"/>
      <c r="E59" s="138"/>
      <c r="F59" s="138"/>
      <c r="G59" s="138"/>
      <c r="H59" s="138"/>
      <c r="I59" s="138"/>
      <c r="J59" s="138"/>
    </row>
    <row r="60" spans="1:10" ht="16.5" customHeight="1" thickBot="1">
      <c r="A60" s="7" t="s">
        <v>20</v>
      </c>
      <c r="B60" s="139" t="s">
        <v>53</v>
      </c>
      <c r="C60" s="139"/>
      <c r="D60" s="139"/>
      <c r="E60" s="139"/>
      <c r="F60" s="139" t="s">
        <v>28</v>
      </c>
      <c r="G60" s="139"/>
      <c r="H60" s="139"/>
      <c r="I60" s="139"/>
      <c r="J60" s="139"/>
    </row>
    <row r="61" spans="1:10" ht="14.85" customHeight="1" thickBot="1">
      <c r="A61" s="8">
        <v>1</v>
      </c>
      <c r="B61" s="140" t="s">
        <v>81</v>
      </c>
      <c r="C61" s="140"/>
      <c r="D61" s="140"/>
      <c r="E61" s="140"/>
      <c r="F61" s="141"/>
      <c r="G61" s="141"/>
      <c r="H61" s="141"/>
      <c r="I61" s="141"/>
      <c r="J61" s="141"/>
    </row>
    <row r="62" spans="1:10" ht="14.85" customHeight="1" thickBot="1">
      <c r="A62" s="8">
        <v>2</v>
      </c>
      <c r="B62" s="140" t="s">
        <v>82</v>
      </c>
      <c r="C62" s="140"/>
      <c r="D62" s="140"/>
      <c r="E62" s="140"/>
      <c r="F62" s="141"/>
      <c r="G62" s="141"/>
      <c r="H62" s="141"/>
      <c r="I62" s="141"/>
      <c r="J62" s="141"/>
    </row>
    <row r="63" spans="1:10" ht="14.85" customHeight="1" thickBot="1">
      <c r="A63" s="8">
        <v>3</v>
      </c>
      <c r="B63" s="140" t="s">
        <v>83</v>
      </c>
      <c r="C63" s="140"/>
      <c r="D63" s="140"/>
      <c r="E63" s="140"/>
      <c r="F63" s="141" t="s">
        <v>58</v>
      </c>
      <c r="G63" s="141"/>
      <c r="H63" s="141"/>
      <c r="I63" s="141"/>
      <c r="J63" s="141"/>
    </row>
    <row r="64" spans="1:10" ht="21.75" customHeight="1" thickBot="1">
      <c r="A64" s="137" t="s">
        <v>84</v>
      </c>
      <c r="B64" s="137"/>
      <c r="C64" s="137"/>
      <c r="D64" s="137"/>
      <c r="E64" s="137"/>
      <c r="F64" s="137"/>
      <c r="G64" s="137"/>
      <c r="H64" s="137"/>
      <c r="I64" s="137"/>
      <c r="J64" s="137"/>
    </row>
    <row r="65" spans="1:10" ht="16.5" customHeight="1" thickBot="1">
      <c r="A65" s="138" t="s">
        <v>85</v>
      </c>
      <c r="B65" s="138"/>
      <c r="C65" s="138"/>
      <c r="D65" s="138"/>
      <c r="E65" s="138"/>
      <c r="F65" s="138"/>
      <c r="G65" s="138"/>
      <c r="H65" s="138"/>
      <c r="I65" s="138"/>
      <c r="J65" s="138"/>
    </row>
    <row r="66" spans="1:10" ht="39" thickBot="1">
      <c r="A66" s="7" t="s">
        <v>20</v>
      </c>
      <c r="B66" s="7" t="s">
        <v>21</v>
      </c>
      <c r="C66" s="7" t="s">
        <v>22</v>
      </c>
      <c r="D66" s="7" t="s">
        <v>23</v>
      </c>
      <c r="E66" s="7" t="s">
        <v>24</v>
      </c>
      <c r="F66" s="7" t="s">
        <v>24</v>
      </c>
      <c r="G66" s="7" t="s">
        <v>25</v>
      </c>
      <c r="H66" s="7" t="s">
        <v>26</v>
      </c>
      <c r="I66" s="16" t="s">
        <v>27</v>
      </c>
      <c r="J66" s="7" t="s">
        <v>28</v>
      </c>
    </row>
    <row r="67" spans="1:10" ht="51.75" thickBot="1">
      <c r="A67" s="8">
        <v>1</v>
      </c>
      <c r="B67" s="17" t="s">
        <v>29</v>
      </c>
      <c r="C67" s="5" t="s">
        <v>30</v>
      </c>
      <c r="D67" s="8" t="s">
        <v>35</v>
      </c>
      <c r="E67" s="6" t="s">
        <v>86</v>
      </c>
      <c r="F67" s="7">
        <v>1</v>
      </c>
      <c r="G67" s="7" t="s">
        <v>32</v>
      </c>
      <c r="H67" s="7"/>
      <c r="I67" s="7"/>
      <c r="J67" s="5"/>
    </row>
    <row r="68" spans="1:10" ht="26.25" thickBot="1">
      <c r="A68" s="8">
        <v>2</v>
      </c>
      <c r="B68" s="17" t="s">
        <v>33</v>
      </c>
      <c r="C68" s="5" t="s">
        <v>34</v>
      </c>
      <c r="D68" s="8" t="s">
        <v>35</v>
      </c>
      <c r="E68" s="6" t="s">
        <v>86</v>
      </c>
      <c r="F68" s="7">
        <v>1</v>
      </c>
      <c r="G68" s="7" t="s">
        <v>32</v>
      </c>
      <c r="H68" s="7"/>
      <c r="I68" s="7"/>
      <c r="J68" s="5"/>
    </row>
    <row r="69" spans="1:10" ht="26.25" thickBot="1">
      <c r="A69" s="8">
        <v>3</v>
      </c>
      <c r="B69" s="17" t="s">
        <v>87</v>
      </c>
      <c r="C69" s="5" t="s">
        <v>88</v>
      </c>
      <c r="D69" s="8" t="s">
        <v>35</v>
      </c>
      <c r="E69" s="6" t="s">
        <v>86</v>
      </c>
      <c r="F69" s="7">
        <v>1</v>
      </c>
      <c r="G69" s="7" t="s">
        <v>32</v>
      </c>
      <c r="H69" s="7"/>
      <c r="I69" s="7"/>
      <c r="J69" s="5"/>
    </row>
    <row r="70" spans="1:10" ht="51.75" thickBot="1">
      <c r="A70" s="8">
        <v>4</v>
      </c>
      <c r="B70" s="17" t="s">
        <v>89</v>
      </c>
      <c r="C70" s="5" t="s">
        <v>90</v>
      </c>
      <c r="D70" s="8" t="s">
        <v>35</v>
      </c>
      <c r="E70" s="6" t="s">
        <v>86</v>
      </c>
      <c r="F70" s="7">
        <v>1</v>
      </c>
      <c r="G70" s="7" t="s">
        <v>32</v>
      </c>
      <c r="H70" s="7"/>
      <c r="I70" s="7"/>
      <c r="J70" s="5"/>
    </row>
    <row r="71" spans="1:10" ht="51.75" thickBot="1">
      <c r="A71" s="8">
        <v>5</v>
      </c>
      <c r="B71" s="5" t="s">
        <v>91</v>
      </c>
      <c r="C71" s="5" t="s">
        <v>92</v>
      </c>
      <c r="D71" s="8" t="s">
        <v>35</v>
      </c>
      <c r="E71" s="6" t="s">
        <v>86</v>
      </c>
      <c r="F71" s="7">
        <v>2</v>
      </c>
      <c r="G71" s="7" t="s">
        <v>32</v>
      </c>
      <c r="H71" s="7"/>
      <c r="I71" s="7"/>
      <c r="J71" s="5"/>
    </row>
    <row r="72" spans="1:10" ht="90" thickBot="1">
      <c r="A72" s="8">
        <v>6</v>
      </c>
      <c r="B72" s="5" t="s">
        <v>93</v>
      </c>
      <c r="C72" s="5" t="s">
        <v>94</v>
      </c>
      <c r="D72" s="8" t="s">
        <v>35</v>
      </c>
      <c r="E72" s="6" t="s">
        <v>86</v>
      </c>
      <c r="F72" s="7">
        <v>3</v>
      </c>
      <c r="G72" s="7" t="s">
        <v>32</v>
      </c>
      <c r="H72" s="7"/>
      <c r="I72" s="7"/>
      <c r="J72" s="5"/>
    </row>
    <row r="73" spans="1:10" ht="51.75" thickBot="1">
      <c r="A73" s="8">
        <v>7</v>
      </c>
      <c r="B73" s="5" t="s">
        <v>95</v>
      </c>
      <c r="C73" s="5" t="s">
        <v>96</v>
      </c>
      <c r="D73" s="8" t="s">
        <v>35</v>
      </c>
      <c r="E73" s="6" t="s">
        <v>86</v>
      </c>
      <c r="F73" s="7">
        <v>1</v>
      </c>
      <c r="G73" s="7" t="s">
        <v>32</v>
      </c>
      <c r="H73" s="7"/>
      <c r="I73" s="7"/>
      <c r="J73" s="5"/>
    </row>
    <row r="74" spans="1:10" ht="39" thickBot="1">
      <c r="A74" s="8">
        <v>8</v>
      </c>
      <c r="B74" s="5" t="s">
        <v>97</v>
      </c>
      <c r="C74" s="5" t="s">
        <v>98</v>
      </c>
      <c r="D74" s="8" t="s">
        <v>35</v>
      </c>
      <c r="E74" s="6" t="s">
        <v>86</v>
      </c>
      <c r="F74" s="7">
        <v>1</v>
      </c>
      <c r="G74" s="7" t="s">
        <v>32</v>
      </c>
      <c r="H74" s="7"/>
      <c r="I74" s="7"/>
      <c r="J74" s="5"/>
    </row>
    <row r="75" spans="1:10" ht="26.25" thickBot="1">
      <c r="A75" s="8">
        <v>9</v>
      </c>
      <c r="B75" s="5" t="s">
        <v>65</v>
      </c>
      <c r="C75" s="5" t="s">
        <v>99</v>
      </c>
      <c r="D75" s="8" t="s">
        <v>35</v>
      </c>
      <c r="E75" s="6" t="s">
        <v>86</v>
      </c>
      <c r="F75" s="7">
        <v>2</v>
      </c>
      <c r="G75" s="7" t="s">
        <v>32</v>
      </c>
      <c r="H75" s="7"/>
      <c r="I75" s="7"/>
      <c r="J75" s="5"/>
    </row>
    <row r="76" spans="1:10" ht="15.75" thickBot="1">
      <c r="A76" s="8">
        <v>10</v>
      </c>
      <c r="B76" s="5" t="s">
        <v>36</v>
      </c>
      <c r="C76" s="5" t="s">
        <v>100</v>
      </c>
      <c r="D76" s="8" t="s">
        <v>35</v>
      </c>
      <c r="E76" s="6" t="s">
        <v>86</v>
      </c>
      <c r="F76" s="7">
        <v>2</v>
      </c>
      <c r="G76" s="7" t="s">
        <v>32</v>
      </c>
      <c r="H76" s="7"/>
      <c r="I76" s="7"/>
      <c r="J76" s="5"/>
    </row>
    <row r="77" spans="1:10" ht="16.5" customHeight="1" thickBot="1">
      <c r="A77" s="138" t="s">
        <v>101</v>
      </c>
      <c r="B77" s="138"/>
      <c r="C77" s="138"/>
      <c r="D77" s="138"/>
      <c r="E77" s="138"/>
      <c r="F77" s="138"/>
      <c r="G77" s="138"/>
      <c r="H77" s="138"/>
      <c r="I77" s="138"/>
      <c r="J77" s="138"/>
    </row>
    <row r="78" spans="1:10" ht="39" thickBot="1">
      <c r="A78" s="7" t="s">
        <v>20</v>
      </c>
      <c r="B78" s="7" t="s">
        <v>21</v>
      </c>
      <c r="C78" s="7" t="s">
        <v>22</v>
      </c>
      <c r="D78" s="7" t="s">
        <v>23</v>
      </c>
      <c r="E78" s="7" t="s">
        <v>24</v>
      </c>
      <c r="F78" s="7" t="s">
        <v>24</v>
      </c>
      <c r="G78" s="7" t="s">
        <v>25</v>
      </c>
      <c r="H78" s="7" t="s">
        <v>26</v>
      </c>
      <c r="I78" s="16" t="s">
        <v>27</v>
      </c>
      <c r="J78" s="7" t="s">
        <v>28</v>
      </c>
    </row>
    <row r="79" spans="1:10" ht="51.75" thickBot="1">
      <c r="A79" s="8">
        <v>1</v>
      </c>
      <c r="B79" s="5" t="s">
        <v>44</v>
      </c>
      <c r="C79" s="5" t="s">
        <v>45</v>
      </c>
      <c r="D79" s="8" t="s">
        <v>35</v>
      </c>
      <c r="E79" s="6" t="s">
        <v>86</v>
      </c>
      <c r="F79" s="7">
        <v>3</v>
      </c>
      <c r="G79" s="7" t="s">
        <v>32</v>
      </c>
      <c r="H79" s="7"/>
      <c r="I79" s="7"/>
      <c r="J79" s="5"/>
    </row>
    <row r="80" spans="1:10" ht="15.75" thickBot="1">
      <c r="A80" s="8">
        <v>2</v>
      </c>
      <c r="B80" s="5" t="s">
        <v>76</v>
      </c>
      <c r="C80" s="5" t="s">
        <v>102</v>
      </c>
      <c r="D80" s="8" t="s">
        <v>35</v>
      </c>
      <c r="E80" s="6"/>
      <c r="F80" s="7">
        <v>1</v>
      </c>
      <c r="G80" s="7" t="s">
        <v>51</v>
      </c>
      <c r="H80" s="7"/>
      <c r="I80" s="7"/>
      <c r="J80" s="5"/>
    </row>
    <row r="81" spans="1:10" ht="15.75" thickBot="1">
      <c r="A81" s="8">
        <v>3</v>
      </c>
      <c r="B81" s="5" t="s">
        <v>103</v>
      </c>
      <c r="C81" s="5" t="s">
        <v>104</v>
      </c>
      <c r="D81" s="8" t="s">
        <v>35</v>
      </c>
      <c r="E81" s="6" t="s">
        <v>86</v>
      </c>
      <c r="F81" s="7">
        <v>35</v>
      </c>
      <c r="G81" s="7" t="s">
        <v>32</v>
      </c>
      <c r="H81" s="7"/>
      <c r="I81" s="7"/>
      <c r="J81" s="5"/>
    </row>
    <row r="82" spans="1:10" ht="16.5" customHeight="1" thickBot="1">
      <c r="A82" s="138" t="s">
        <v>105</v>
      </c>
      <c r="B82" s="138"/>
      <c r="C82" s="138"/>
      <c r="D82" s="138"/>
      <c r="E82" s="138"/>
      <c r="F82" s="138"/>
      <c r="G82" s="138"/>
      <c r="H82" s="138"/>
      <c r="I82" s="138"/>
      <c r="J82" s="138"/>
    </row>
    <row r="83" spans="1:10" ht="16.5" customHeight="1" thickBot="1">
      <c r="A83" s="7" t="s">
        <v>20</v>
      </c>
      <c r="B83" s="139" t="s">
        <v>53</v>
      </c>
      <c r="C83" s="139"/>
      <c r="D83" s="139"/>
      <c r="E83" s="139"/>
      <c r="F83" s="139" t="s">
        <v>28</v>
      </c>
      <c r="G83" s="139"/>
      <c r="H83" s="139"/>
      <c r="I83" s="139"/>
      <c r="J83" s="139"/>
    </row>
    <row r="84" spans="1:10" ht="16.5" customHeight="1" thickBot="1">
      <c r="A84" s="7">
        <v>1</v>
      </c>
      <c r="B84" s="32" t="s">
        <v>106</v>
      </c>
      <c r="C84" s="13" t="s">
        <v>9</v>
      </c>
      <c r="D84" s="13" t="s">
        <v>9</v>
      </c>
      <c r="E84" s="22" t="s">
        <v>9</v>
      </c>
      <c r="F84" s="21"/>
      <c r="G84" s="13"/>
      <c r="H84" s="13"/>
      <c r="I84" s="13"/>
      <c r="J84" s="22"/>
    </row>
    <row r="85" spans="1:10" ht="14.85" customHeight="1" thickBot="1">
      <c r="A85" s="8">
        <v>2</v>
      </c>
      <c r="B85" s="140" t="s">
        <v>107</v>
      </c>
      <c r="C85" s="140"/>
      <c r="D85" s="140"/>
      <c r="E85" s="140"/>
      <c r="F85" s="141" t="s">
        <v>58</v>
      </c>
      <c r="G85" s="141"/>
      <c r="H85" s="141"/>
      <c r="I85" s="141"/>
      <c r="J85" s="141"/>
    </row>
    <row r="86" spans="1:10" ht="14.85" customHeight="1" thickBot="1">
      <c r="A86" s="8">
        <v>3</v>
      </c>
      <c r="B86" s="140" t="s">
        <v>108</v>
      </c>
      <c r="C86" s="140"/>
      <c r="D86" s="140"/>
      <c r="E86" s="140"/>
      <c r="F86" s="141"/>
      <c r="G86" s="141"/>
      <c r="H86" s="141"/>
      <c r="I86" s="141"/>
      <c r="J86" s="141"/>
    </row>
    <row r="87" spans="1:10" ht="21.95" customHeight="1" thickBot="1">
      <c r="A87" s="137" t="s">
        <v>109</v>
      </c>
      <c r="B87" s="137"/>
      <c r="C87" s="137"/>
      <c r="D87" s="137"/>
      <c r="E87" s="137"/>
      <c r="F87" s="137"/>
      <c r="G87" s="137"/>
      <c r="H87" s="137"/>
      <c r="I87" s="137"/>
      <c r="J87" s="137"/>
    </row>
    <row r="88" spans="1:10" ht="16.5" customHeight="1" thickBot="1">
      <c r="A88" s="138" t="s">
        <v>85</v>
      </c>
      <c r="B88" s="138"/>
      <c r="C88" s="138"/>
      <c r="D88" s="138"/>
      <c r="E88" s="138"/>
      <c r="F88" s="138"/>
      <c r="G88" s="138"/>
      <c r="H88" s="138"/>
      <c r="I88" s="138"/>
      <c r="J88" s="138"/>
    </row>
    <row r="89" spans="1:10" ht="39" thickBot="1">
      <c r="A89" s="7" t="s">
        <v>20</v>
      </c>
      <c r="B89" s="7" t="s">
        <v>21</v>
      </c>
      <c r="C89" s="7" t="s">
        <v>22</v>
      </c>
      <c r="D89" s="7" t="s">
        <v>23</v>
      </c>
      <c r="E89" s="7" t="s">
        <v>24</v>
      </c>
      <c r="F89" s="7" t="s">
        <v>24</v>
      </c>
      <c r="G89" s="7" t="s">
        <v>25</v>
      </c>
      <c r="H89" s="7" t="s">
        <v>26</v>
      </c>
      <c r="I89" s="16" t="s">
        <v>27</v>
      </c>
      <c r="J89" s="7" t="s">
        <v>28</v>
      </c>
    </row>
    <row r="90" spans="1:10" ht="51.75" thickBot="1">
      <c r="A90" s="8">
        <v>1</v>
      </c>
      <c r="B90" s="17" t="s">
        <v>29</v>
      </c>
      <c r="C90" s="5" t="s">
        <v>30</v>
      </c>
      <c r="D90" s="8" t="s">
        <v>35</v>
      </c>
      <c r="E90" s="6" t="s">
        <v>86</v>
      </c>
      <c r="F90" s="7">
        <v>1</v>
      </c>
      <c r="G90" s="7" t="s">
        <v>32</v>
      </c>
      <c r="H90" s="7"/>
      <c r="I90" s="7"/>
      <c r="J90" s="5"/>
    </row>
    <row r="91" spans="1:10" ht="26.25" thickBot="1">
      <c r="A91" s="8">
        <v>2</v>
      </c>
      <c r="B91" s="5" t="s">
        <v>33</v>
      </c>
      <c r="C91" s="5" t="s">
        <v>34</v>
      </c>
      <c r="D91" s="8" t="s">
        <v>35</v>
      </c>
      <c r="E91" s="6" t="s">
        <v>86</v>
      </c>
      <c r="F91" s="7">
        <v>1</v>
      </c>
      <c r="G91" s="7" t="s">
        <v>32</v>
      </c>
      <c r="H91" s="7"/>
      <c r="I91" s="7"/>
      <c r="J91" s="5"/>
    </row>
    <row r="92" spans="1:10" ht="26.25" thickBot="1">
      <c r="A92" s="8">
        <v>3</v>
      </c>
      <c r="B92" s="5" t="s">
        <v>65</v>
      </c>
      <c r="C92" s="5" t="s">
        <v>99</v>
      </c>
      <c r="D92" s="8" t="s">
        <v>35</v>
      </c>
      <c r="E92" s="6" t="s">
        <v>86</v>
      </c>
      <c r="F92" s="7">
        <v>2</v>
      </c>
      <c r="G92" s="7" t="s">
        <v>32</v>
      </c>
      <c r="H92" s="7"/>
      <c r="I92" s="7"/>
      <c r="J92" s="5"/>
    </row>
    <row r="93" spans="1:10" ht="15.75" thickBot="1">
      <c r="A93" s="8">
        <v>4</v>
      </c>
      <c r="B93" s="5" t="s">
        <v>68</v>
      </c>
      <c r="C93" s="5" t="s">
        <v>100</v>
      </c>
      <c r="D93" s="8" t="s">
        <v>35</v>
      </c>
      <c r="E93" s="6" t="s">
        <v>86</v>
      </c>
      <c r="F93" s="7">
        <v>1</v>
      </c>
      <c r="G93" s="7" t="s">
        <v>32</v>
      </c>
      <c r="H93" s="7"/>
      <c r="I93" s="7"/>
      <c r="J93" s="5"/>
    </row>
    <row r="94" spans="1:10" ht="26.25" thickBot="1">
      <c r="A94" s="8">
        <v>5</v>
      </c>
      <c r="B94" s="5" t="s">
        <v>72</v>
      </c>
      <c r="C94" s="5" t="s">
        <v>66</v>
      </c>
      <c r="D94" s="8" t="s">
        <v>35</v>
      </c>
      <c r="E94" s="6" t="s">
        <v>9</v>
      </c>
      <c r="F94" s="7">
        <v>2</v>
      </c>
      <c r="G94" s="7" t="s">
        <v>32</v>
      </c>
      <c r="H94" s="7"/>
      <c r="I94" s="7"/>
      <c r="J94" s="5"/>
    </row>
    <row r="95" spans="1:10" ht="26.25" thickBot="1">
      <c r="A95" s="8">
        <v>6</v>
      </c>
      <c r="B95" s="5" t="s">
        <v>70</v>
      </c>
      <c r="C95" s="5" t="s">
        <v>66</v>
      </c>
      <c r="D95" s="8" t="s">
        <v>35</v>
      </c>
      <c r="E95" s="6" t="s">
        <v>110</v>
      </c>
      <c r="F95" s="7">
        <v>1</v>
      </c>
      <c r="G95" s="7" t="s">
        <v>32</v>
      </c>
      <c r="H95" s="7"/>
      <c r="I95" s="7"/>
      <c r="J95" s="5"/>
    </row>
    <row r="96" spans="1:10" ht="26.25" thickBot="1">
      <c r="A96" s="8">
        <v>8</v>
      </c>
      <c r="B96" s="5" t="s">
        <v>67</v>
      </c>
      <c r="C96" s="5" t="s">
        <v>99</v>
      </c>
      <c r="D96" s="8" t="s">
        <v>35</v>
      </c>
      <c r="E96" s="6" t="s">
        <v>86</v>
      </c>
      <c r="F96" s="7">
        <v>1</v>
      </c>
      <c r="G96" s="7" t="s">
        <v>32</v>
      </c>
      <c r="H96" s="7"/>
      <c r="I96" s="7"/>
      <c r="J96" s="5"/>
    </row>
    <row r="97" spans="1:10" ht="16.5" customHeight="1" thickBot="1">
      <c r="A97" s="138" t="s">
        <v>101</v>
      </c>
      <c r="B97" s="138"/>
      <c r="C97" s="138"/>
      <c r="D97" s="138"/>
      <c r="E97" s="138"/>
      <c r="F97" s="138"/>
      <c r="G97" s="138"/>
      <c r="H97" s="138"/>
      <c r="I97" s="138"/>
      <c r="J97" s="138"/>
    </row>
    <row r="98" spans="1:10" ht="39" thickBot="1">
      <c r="A98" s="7" t="s">
        <v>20</v>
      </c>
      <c r="B98" s="7" t="s">
        <v>21</v>
      </c>
      <c r="C98" s="7" t="s">
        <v>22</v>
      </c>
      <c r="D98" s="7" t="s">
        <v>23</v>
      </c>
      <c r="E98" s="7" t="s">
        <v>24</v>
      </c>
      <c r="F98" s="7" t="s">
        <v>24</v>
      </c>
      <c r="G98" s="7" t="s">
        <v>25</v>
      </c>
      <c r="H98" s="7" t="s">
        <v>26</v>
      </c>
      <c r="I98" s="16" t="s">
        <v>27</v>
      </c>
      <c r="J98" s="7" t="s">
        <v>28</v>
      </c>
    </row>
    <row r="99" spans="1:10" ht="51.75" thickBot="1">
      <c r="A99" s="8">
        <v>1</v>
      </c>
      <c r="B99" s="5" t="s">
        <v>44</v>
      </c>
      <c r="C99" s="5" t="s">
        <v>45</v>
      </c>
      <c r="D99" s="8" t="s">
        <v>35</v>
      </c>
      <c r="E99" s="6" t="s">
        <v>86</v>
      </c>
      <c r="F99" s="7">
        <v>6</v>
      </c>
      <c r="G99" s="7" t="s">
        <v>32</v>
      </c>
      <c r="H99" s="7"/>
      <c r="I99" s="7"/>
      <c r="J99" s="5"/>
    </row>
    <row r="100" spans="1:10" ht="15.75" thickBot="1">
      <c r="A100" s="8">
        <v>2</v>
      </c>
      <c r="B100" s="5" t="s">
        <v>103</v>
      </c>
      <c r="C100" s="5" t="s">
        <v>111</v>
      </c>
      <c r="D100" s="8" t="s">
        <v>35</v>
      </c>
      <c r="E100" s="6" t="s">
        <v>86</v>
      </c>
      <c r="F100" s="7">
        <v>12</v>
      </c>
      <c r="G100" s="7" t="s">
        <v>32</v>
      </c>
      <c r="H100" s="7"/>
      <c r="I100" s="7"/>
      <c r="J100" s="5"/>
    </row>
    <row r="101" spans="1:10" ht="15.75" thickBot="1">
      <c r="A101" s="8">
        <v>5</v>
      </c>
      <c r="B101" s="5" t="s">
        <v>112</v>
      </c>
      <c r="C101" s="5" t="s">
        <v>113</v>
      </c>
      <c r="D101" s="8" t="s">
        <v>35</v>
      </c>
      <c r="E101" s="6" t="s">
        <v>86</v>
      </c>
      <c r="F101" s="7">
        <v>2</v>
      </c>
      <c r="G101" s="7" t="s">
        <v>32</v>
      </c>
      <c r="H101" s="7"/>
      <c r="I101" s="7"/>
      <c r="J101" s="5"/>
    </row>
    <row r="102" spans="1:10" ht="16.5" customHeight="1" thickBot="1">
      <c r="A102" s="138" t="s">
        <v>114</v>
      </c>
      <c r="B102" s="138"/>
      <c r="C102" s="138"/>
      <c r="D102" s="138"/>
      <c r="E102" s="138"/>
      <c r="F102" s="138"/>
      <c r="G102" s="138"/>
      <c r="H102" s="138"/>
      <c r="I102" s="138"/>
      <c r="J102" s="138"/>
    </row>
    <row r="103" spans="1:10" ht="16.5" customHeight="1" thickBot="1">
      <c r="A103" s="7" t="s">
        <v>20</v>
      </c>
      <c r="B103" s="139" t="s">
        <v>53</v>
      </c>
      <c r="C103" s="139"/>
      <c r="D103" s="139"/>
      <c r="E103" s="139"/>
      <c r="F103" s="139" t="s">
        <v>28</v>
      </c>
      <c r="G103" s="139"/>
      <c r="H103" s="139"/>
      <c r="I103" s="139"/>
      <c r="J103" s="139"/>
    </row>
    <row r="104" spans="1:10" ht="14.85" customHeight="1" thickBot="1">
      <c r="A104" s="8">
        <v>1</v>
      </c>
      <c r="B104" s="140" t="s">
        <v>115</v>
      </c>
      <c r="C104" s="140"/>
      <c r="D104" s="140"/>
      <c r="E104" s="140"/>
      <c r="F104" s="141"/>
      <c r="G104" s="141"/>
      <c r="H104" s="141"/>
      <c r="I104" s="141"/>
      <c r="J104" s="141"/>
    </row>
    <row r="105" spans="1:10" ht="14.85" customHeight="1" thickBot="1">
      <c r="A105" s="8">
        <v>2</v>
      </c>
      <c r="B105" s="140" t="s">
        <v>82</v>
      </c>
      <c r="C105" s="140"/>
      <c r="D105" s="140"/>
      <c r="E105" s="140"/>
      <c r="F105" s="141"/>
      <c r="G105" s="141"/>
      <c r="H105" s="141"/>
      <c r="I105" s="141"/>
      <c r="J105" s="141"/>
    </row>
    <row r="106" spans="1:10" ht="14.85" customHeight="1" thickBot="1">
      <c r="A106" s="8">
        <v>3</v>
      </c>
      <c r="B106" s="140" t="s">
        <v>116</v>
      </c>
      <c r="C106" s="140"/>
      <c r="D106" s="140"/>
      <c r="E106" s="140"/>
      <c r="F106" s="141" t="s">
        <v>117</v>
      </c>
      <c r="G106" s="141"/>
      <c r="H106" s="141"/>
      <c r="I106" s="141"/>
      <c r="J106" s="141"/>
    </row>
    <row r="107" spans="1:10" ht="21.95" customHeight="1" thickBot="1">
      <c r="A107" s="137" t="s">
        <v>118</v>
      </c>
      <c r="B107" s="137"/>
      <c r="C107" s="137"/>
      <c r="D107" s="137"/>
      <c r="E107" s="137"/>
      <c r="F107" s="137"/>
      <c r="G107" s="137"/>
      <c r="H107" s="137"/>
      <c r="I107" s="137"/>
      <c r="J107" s="137"/>
    </row>
    <row r="108" spans="1:10" ht="16.5" customHeight="1" thickBot="1">
      <c r="A108" s="138" t="s">
        <v>85</v>
      </c>
      <c r="B108" s="138"/>
      <c r="C108" s="138"/>
      <c r="D108" s="138"/>
      <c r="E108" s="138"/>
      <c r="F108" s="138"/>
      <c r="G108" s="138"/>
      <c r="H108" s="138"/>
      <c r="I108" s="138"/>
      <c r="J108" s="138"/>
    </row>
    <row r="109" spans="1:10" ht="39" thickBot="1">
      <c r="A109" s="7" t="s">
        <v>20</v>
      </c>
      <c r="B109" s="7" t="s">
        <v>21</v>
      </c>
      <c r="C109" s="7" t="s">
        <v>22</v>
      </c>
      <c r="D109" s="7" t="s">
        <v>23</v>
      </c>
      <c r="E109" s="7" t="s">
        <v>24</v>
      </c>
      <c r="F109" s="7" t="s">
        <v>24</v>
      </c>
      <c r="G109" s="7" t="s">
        <v>25</v>
      </c>
      <c r="H109" s="7" t="s">
        <v>26</v>
      </c>
      <c r="I109" s="16" t="s">
        <v>27</v>
      </c>
      <c r="J109" s="7" t="s">
        <v>28</v>
      </c>
    </row>
    <row r="110" spans="1:10" ht="51.75" thickBot="1">
      <c r="A110" s="7">
        <v>1</v>
      </c>
      <c r="B110" s="20" t="s">
        <v>29</v>
      </c>
      <c r="C110" s="5" t="s">
        <v>30</v>
      </c>
      <c r="D110" s="7" t="s">
        <v>35</v>
      </c>
      <c r="E110" s="7"/>
      <c r="F110" s="7">
        <v>1</v>
      </c>
      <c r="G110" s="7" t="s">
        <v>32</v>
      </c>
      <c r="H110" s="7"/>
      <c r="I110" s="7"/>
      <c r="J110" s="7"/>
    </row>
    <row r="111" spans="1:10" ht="26.25" thickBot="1">
      <c r="A111" s="7">
        <v>2</v>
      </c>
      <c r="B111" s="20" t="s">
        <v>119</v>
      </c>
      <c r="C111" s="5" t="s">
        <v>34</v>
      </c>
      <c r="D111" s="7" t="s">
        <v>35</v>
      </c>
      <c r="E111" s="7"/>
      <c r="F111" s="7">
        <v>1</v>
      </c>
      <c r="G111" s="7" t="s">
        <v>32</v>
      </c>
      <c r="H111" s="7"/>
      <c r="I111" s="7"/>
      <c r="J111" s="7"/>
    </row>
    <row r="112" spans="1:10" ht="15.75" thickBot="1">
      <c r="A112" s="7">
        <v>3</v>
      </c>
      <c r="B112" s="20" t="s">
        <v>36</v>
      </c>
      <c r="C112" s="5" t="s">
        <v>100</v>
      </c>
      <c r="D112" s="7" t="s">
        <v>35</v>
      </c>
      <c r="E112" s="7"/>
      <c r="F112" s="7">
        <v>1</v>
      </c>
      <c r="G112" s="7" t="s">
        <v>32</v>
      </c>
      <c r="H112" s="7"/>
      <c r="I112" s="7"/>
      <c r="J112" s="7"/>
    </row>
    <row r="113" spans="1:10" ht="15.75" thickBot="1">
      <c r="A113" s="7">
        <v>4</v>
      </c>
      <c r="B113" s="17" t="s">
        <v>120</v>
      </c>
      <c r="C113" s="33" t="s">
        <v>121</v>
      </c>
      <c r="D113" s="8" t="s">
        <v>35</v>
      </c>
      <c r="E113" s="6" t="s">
        <v>86</v>
      </c>
      <c r="F113" s="7">
        <v>1</v>
      </c>
      <c r="G113" s="7" t="s">
        <v>32</v>
      </c>
      <c r="H113" s="7"/>
      <c r="I113" s="7"/>
      <c r="J113" s="7"/>
    </row>
    <row r="114" spans="1:10" ht="26.25" thickBot="1">
      <c r="A114" s="7">
        <v>5</v>
      </c>
      <c r="B114" s="20" t="s">
        <v>65</v>
      </c>
      <c r="C114" s="5" t="s">
        <v>99</v>
      </c>
      <c r="D114" s="7" t="s">
        <v>35</v>
      </c>
      <c r="E114" s="7" t="s">
        <v>86</v>
      </c>
      <c r="F114" s="7">
        <v>1</v>
      </c>
      <c r="G114" s="7" t="s">
        <v>32</v>
      </c>
      <c r="H114" s="7"/>
      <c r="I114" s="7"/>
      <c r="J114" s="5"/>
    </row>
    <row r="115" spans="1:10" ht="16.5" customHeight="1" thickBot="1">
      <c r="A115" s="138" t="s">
        <v>101</v>
      </c>
      <c r="B115" s="138"/>
      <c r="C115" s="138"/>
      <c r="D115" s="138"/>
      <c r="E115" s="138"/>
      <c r="F115" s="138"/>
      <c r="G115" s="138"/>
      <c r="H115" s="138"/>
      <c r="I115" s="138"/>
      <c r="J115" s="138"/>
    </row>
    <row r="116" spans="1:10" ht="39" thickBot="1">
      <c r="A116" s="7" t="s">
        <v>20</v>
      </c>
      <c r="B116" s="7" t="s">
        <v>21</v>
      </c>
      <c r="C116" s="7" t="s">
        <v>22</v>
      </c>
      <c r="D116" s="7" t="s">
        <v>23</v>
      </c>
      <c r="E116" s="7" t="s">
        <v>24</v>
      </c>
      <c r="F116" s="7" t="s">
        <v>24</v>
      </c>
      <c r="G116" s="7" t="s">
        <v>25</v>
      </c>
      <c r="H116" s="7" t="s">
        <v>26</v>
      </c>
      <c r="I116" s="16" t="s">
        <v>27</v>
      </c>
      <c r="J116" s="7" t="s">
        <v>28</v>
      </c>
    </row>
    <row r="117" spans="1:10" ht="51.75" thickBot="1">
      <c r="A117" s="7">
        <v>1</v>
      </c>
      <c r="B117" s="20" t="s">
        <v>44</v>
      </c>
      <c r="C117" s="7" t="s">
        <v>45</v>
      </c>
      <c r="D117" s="7" t="s">
        <v>35</v>
      </c>
      <c r="E117" s="7" t="s">
        <v>86</v>
      </c>
      <c r="F117" s="7">
        <v>2</v>
      </c>
      <c r="G117" s="7" t="s">
        <v>32</v>
      </c>
      <c r="H117" s="7"/>
      <c r="I117" s="7"/>
      <c r="J117" s="7"/>
    </row>
    <row r="118" spans="1:10" ht="26.25" thickBot="1">
      <c r="A118" s="8">
        <v>2</v>
      </c>
      <c r="B118" s="5" t="s">
        <v>122</v>
      </c>
      <c r="C118" s="5" t="s">
        <v>66</v>
      </c>
      <c r="D118" s="8" t="s">
        <v>35</v>
      </c>
      <c r="E118" s="6" t="e">
        <f>#N/A</f>
        <v>#N/A</v>
      </c>
      <c r="F118" s="7">
        <v>1</v>
      </c>
      <c r="G118" s="7" t="s">
        <v>32</v>
      </c>
      <c r="H118" s="7"/>
      <c r="I118" s="7"/>
      <c r="J118" s="5"/>
    </row>
    <row r="119" spans="1:10" ht="15.75" thickBot="1">
      <c r="A119" s="8">
        <v>3</v>
      </c>
      <c r="B119" s="5" t="s">
        <v>103</v>
      </c>
      <c r="C119" s="5" t="s">
        <v>123</v>
      </c>
      <c r="D119" s="8" t="s">
        <v>35</v>
      </c>
      <c r="E119" s="6" t="s">
        <v>86</v>
      </c>
      <c r="F119" s="7">
        <v>3</v>
      </c>
      <c r="G119" s="7" t="s">
        <v>32</v>
      </c>
      <c r="H119" s="7"/>
      <c r="I119" s="7"/>
      <c r="J119" s="5"/>
    </row>
    <row r="120" spans="1:10" ht="16.5" customHeight="1" thickBot="1">
      <c r="A120" s="138" t="s">
        <v>124</v>
      </c>
      <c r="B120" s="138"/>
      <c r="C120" s="138"/>
      <c r="D120" s="138"/>
      <c r="E120" s="138"/>
      <c r="F120" s="138"/>
      <c r="G120" s="138"/>
      <c r="H120" s="138"/>
      <c r="I120" s="138"/>
      <c r="J120" s="138"/>
    </row>
    <row r="121" spans="1:10" ht="39" thickBot="1">
      <c r="A121" s="7" t="s">
        <v>20</v>
      </c>
      <c r="B121" s="7" t="s">
        <v>21</v>
      </c>
      <c r="C121" s="7" t="s">
        <v>22</v>
      </c>
      <c r="D121" s="7" t="s">
        <v>23</v>
      </c>
      <c r="E121" s="7" t="s">
        <v>24</v>
      </c>
      <c r="F121" s="7" t="s">
        <v>24</v>
      </c>
      <c r="G121" s="7" t="s">
        <v>25</v>
      </c>
      <c r="H121" s="7" t="s">
        <v>26</v>
      </c>
      <c r="I121" s="16" t="s">
        <v>27</v>
      </c>
      <c r="J121" s="7" t="s">
        <v>28</v>
      </c>
    </row>
    <row r="122" spans="1:10" ht="14.85" customHeight="1" thickBot="1">
      <c r="A122" s="8">
        <v>1</v>
      </c>
      <c r="B122" s="140" t="s">
        <v>125</v>
      </c>
      <c r="C122" s="140"/>
      <c r="D122" s="140"/>
      <c r="E122" s="140"/>
      <c r="F122" s="141"/>
      <c r="G122" s="141"/>
      <c r="H122" s="141"/>
      <c r="I122" s="141"/>
      <c r="J122" s="141"/>
    </row>
    <row r="123" spans="1:10" ht="14.85" customHeight="1" thickBot="1">
      <c r="A123" s="8">
        <v>2</v>
      </c>
      <c r="B123" s="140" t="s">
        <v>126</v>
      </c>
      <c r="C123" s="140"/>
      <c r="D123" s="140"/>
      <c r="E123" s="140"/>
      <c r="F123" s="141"/>
      <c r="G123" s="141"/>
      <c r="H123" s="141"/>
      <c r="I123" s="141"/>
      <c r="J123" s="141"/>
    </row>
    <row r="124" spans="1:10" ht="14.85" customHeight="1" thickBot="1">
      <c r="A124" s="8">
        <v>3</v>
      </c>
      <c r="B124" s="140" t="s">
        <v>127</v>
      </c>
      <c r="C124" s="140"/>
      <c r="D124" s="140"/>
      <c r="E124" s="140"/>
      <c r="F124" s="141" t="s">
        <v>117</v>
      </c>
      <c r="G124" s="141"/>
      <c r="H124" s="141"/>
      <c r="I124" s="141"/>
      <c r="J124" s="141"/>
    </row>
    <row r="125" spans="1:10" ht="17.25" customHeight="1" thickBot="1">
      <c r="A125" s="134" t="s">
        <v>128</v>
      </c>
      <c r="B125" s="134"/>
      <c r="C125" s="134"/>
      <c r="D125" s="134"/>
      <c r="E125" s="134"/>
      <c r="F125" s="134"/>
      <c r="G125" s="134"/>
      <c r="H125" s="134"/>
      <c r="I125" s="134"/>
      <c r="J125" s="134"/>
    </row>
    <row r="126" spans="1:10" ht="39" thickBot="1">
      <c r="A126" s="7" t="s">
        <v>20</v>
      </c>
      <c r="B126" s="7" t="s">
        <v>21</v>
      </c>
      <c r="C126" s="7" t="s">
        <v>22</v>
      </c>
      <c r="D126" s="7" t="s">
        <v>23</v>
      </c>
      <c r="E126" s="7" t="s">
        <v>24</v>
      </c>
      <c r="F126" s="7" t="s">
        <v>24</v>
      </c>
      <c r="G126" s="7" t="s">
        <v>25</v>
      </c>
      <c r="H126" s="7" t="s">
        <v>26</v>
      </c>
      <c r="I126" s="16" t="s">
        <v>27</v>
      </c>
      <c r="J126" s="7" t="s">
        <v>28</v>
      </c>
    </row>
    <row r="127" spans="1:10" ht="39" thickBot="1">
      <c r="A127" s="7">
        <v>1</v>
      </c>
      <c r="B127" s="20" t="s">
        <v>129</v>
      </c>
      <c r="C127" s="7" t="s">
        <v>99</v>
      </c>
      <c r="D127" s="7" t="s">
        <v>130</v>
      </c>
      <c r="E127" s="7" t="s">
        <v>86</v>
      </c>
      <c r="F127" s="7">
        <v>7</v>
      </c>
      <c r="G127" s="7" t="s">
        <v>32</v>
      </c>
      <c r="H127" s="7"/>
      <c r="I127" s="7"/>
      <c r="J127" s="7"/>
    </row>
    <row r="128" spans="1:10" ht="26.25" thickBot="1">
      <c r="A128" s="7">
        <v>2</v>
      </c>
      <c r="B128" s="20" t="s">
        <v>131</v>
      </c>
      <c r="C128" s="7" t="s">
        <v>99</v>
      </c>
      <c r="D128" s="7" t="s">
        <v>35</v>
      </c>
      <c r="E128" s="7" t="s">
        <v>86</v>
      </c>
      <c r="F128" s="7">
        <v>40</v>
      </c>
      <c r="G128" s="7" t="s">
        <v>32</v>
      </c>
      <c r="H128" s="7"/>
      <c r="I128" s="7"/>
      <c r="J128" s="7"/>
    </row>
    <row r="129" spans="1:10" ht="26.25" thickBot="1">
      <c r="A129" s="7">
        <v>3</v>
      </c>
      <c r="B129" s="20" t="s">
        <v>132</v>
      </c>
      <c r="C129" s="7" t="s">
        <v>99</v>
      </c>
      <c r="D129" s="7" t="s">
        <v>35</v>
      </c>
      <c r="E129" s="7" t="s">
        <v>86</v>
      </c>
      <c r="F129" s="7">
        <v>12</v>
      </c>
      <c r="G129" s="7" t="s">
        <v>32</v>
      </c>
      <c r="H129" s="7"/>
      <c r="I129" s="7"/>
      <c r="J129" s="7"/>
    </row>
    <row r="130" spans="1:10" ht="26.25" thickBot="1">
      <c r="A130" s="7">
        <v>4</v>
      </c>
      <c r="B130" s="20" t="s">
        <v>133</v>
      </c>
      <c r="C130" s="7" t="s">
        <v>99</v>
      </c>
      <c r="D130" s="7" t="s">
        <v>134</v>
      </c>
      <c r="E130" s="7" t="s">
        <v>86</v>
      </c>
      <c r="F130" s="7">
        <v>4</v>
      </c>
      <c r="G130" s="7" t="s">
        <v>32</v>
      </c>
      <c r="H130" s="7"/>
      <c r="I130" s="7"/>
      <c r="J130" s="7"/>
    </row>
    <row r="131" spans="1:10" ht="15.75" thickBot="1">
      <c r="A131" s="8">
        <v>5</v>
      </c>
      <c r="B131" s="23" t="s">
        <v>135</v>
      </c>
      <c r="C131" s="5" t="s">
        <v>136</v>
      </c>
      <c r="D131" s="8" t="s">
        <v>35</v>
      </c>
      <c r="E131" s="6">
        <v>5</v>
      </c>
      <c r="F131" s="7">
        <v>5</v>
      </c>
      <c r="G131" s="7" t="s">
        <v>32</v>
      </c>
      <c r="H131" s="7"/>
      <c r="I131" s="7"/>
      <c r="J131" s="5"/>
    </row>
    <row r="132" spans="1:10" ht="26.25" thickBot="1">
      <c r="A132" s="8">
        <v>6</v>
      </c>
      <c r="B132" s="23" t="s">
        <v>137</v>
      </c>
      <c r="C132" s="5" t="s">
        <v>66</v>
      </c>
      <c r="D132" s="8" t="s">
        <v>35</v>
      </c>
      <c r="E132" s="6">
        <v>300</v>
      </c>
      <c r="F132" s="7">
        <v>300</v>
      </c>
      <c r="G132" s="7" t="s">
        <v>32</v>
      </c>
      <c r="H132" s="7"/>
      <c r="I132" s="7"/>
      <c r="J132" s="5"/>
    </row>
    <row r="133" spans="1:10" ht="17.25" customHeight="1" thickBot="1">
      <c r="A133" s="134" t="s">
        <v>138</v>
      </c>
      <c r="B133" s="134"/>
      <c r="C133" s="134"/>
      <c r="D133" s="134"/>
      <c r="E133" s="134"/>
      <c r="F133" s="134"/>
      <c r="G133" s="134"/>
      <c r="H133" s="134"/>
      <c r="I133" s="134"/>
      <c r="J133" s="134"/>
    </row>
    <row r="134" spans="1:10" ht="39" thickBot="1">
      <c r="A134" s="7" t="s">
        <v>20</v>
      </c>
      <c r="B134" s="7" t="s">
        <v>21</v>
      </c>
      <c r="C134" s="7" t="s">
        <v>22</v>
      </c>
      <c r="D134" s="7" t="s">
        <v>23</v>
      </c>
      <c r="E134" s="7" t="s">
        <v>24</v>
      </c>
      <c r="F134" s="7" t="s">
        <v>24</v>
      </c>
      <c r="G134" s="7" t="s">
        <v>25</v>
      </c>
      <c r="H134" s="7" t="s">
        <v>26</v>
      </c>
      <c r="I134" s="16" t="s">
        <v>27</v>
      </c>
      <c r="J134" s="7" t="s">
        <v>28</v>
      </c>
    </row>
    <row r="135" spans="1:10" ht="15.75" thickBot="1">
      <c r="A135" s="6">
        <v>1</v>
      </c>
      <c r="B135" s="23" t="s">
        <v>139</v>
      </c>
      <c r="C135" s="33"/>
      <c r="D135" s="15"/>
      <c r="E135" s="7"/>
      <c r="F135" s="7"/>
      <c r="G135" s="7"/>
      <c r="H135" s="7"/>
      <c r="I135" s="7"/>
      <c r="J135" s="15"/>
    </row>
    <row r="136" spans="1:10">
      <c r="A136" s="34"/>
      <c r="B136" s="34"/>
      <c r="C136" s="34"/>
      <c r="D136" s="34"/>
      <c r="E136" s="35"/>
      <c r="F136" s="36"/>
      <c r="G136" s="36"/>
      <c r="H136" s="36"/>
      <c r="I136" s="36"/>
      <c r="J136" s="34"/>
    </row>
    <row r="137" spans="1:10" ht="35.1" customHeight="1">
      <c r="A137" s="37"/>
      <c r="B137" s="144" t="s">
        <v>140</v>
      </c>
      <c r="C137" s="144"/>
      <c r="D137" s="144" t="s">
        <v>141</v>
      </c>
      <c r="E137" s="144"/>
      <c r="F137" s="144"/>
      <c r="G137" s="38"/>
      <c r="H137" s="38"/>
      <c r="I137" s="38"/>
      <c r="J137" s="37"/>
    </row>
    <row r="138" spans="1:10" ht="20.85" customHeight="1">
      <c r="A138" s="37"/>
      <c r="B138" s="142" t="s">
        <v>142</v>
      </c>
      <c r="C138" s="142"/>
      <c r="D138" s="143" t="s">
        <v>143</v>
      </c>
      <c r="E138" s="143"/>
      <c r="F138" s="143"/>
      <c r="G138" s="39"/>
      <c r="H138" s="39"/>
      <c r="I138" s="39"/>
      <c r="J138" s="37"/>
    </row>
    <row r="139" spans="1:10">
      <c r="A139" s="37"/>
      <c r="B139" s="40"/>
      <c r="C139" s="40"/>
      <c r="D139" s="38"/>
      <c r="E139" s="41"/>
      <c r="F139" s="42"/>
      <c r="G139" s="42"/>
      <c r="H139" s="42"/>
      <c r="I139" s="42"/>
      <c r="J139" s="37"/>
    </row>
    <row r="140" spans="1:10" ht="35.1" customHeight="1">
      <c r="A140" s="37"/>
      <c r="B140" s="144" t="s">
        <v>144</v>
      </c>
      <c r="C140" s="144"/>
      <c r="D140" s="144" t="s">
        <v>141</v>
      </c>
      <c r="E140" s="144"/>
      <c r="F140" s="144"/>
      <c r="G140" s="38"/>
      <c r="H140" s="38"/>
      <c r="I140" s="38"/>
      <c r="J140" s="37"/>
    </row>
    <row r="141" spans="1:10" ht="20.85" customHeight="1">
      <c r="A141" s="43"/>
      <c r="B141" s="142" t="s">
        <v>142</v>
      </c>
      <c r="C141" s="142"/>
      <c r="D141" s="143" t="s">
        <v>143</v>
      </c>
      <c r="E141" s="143"/>
      <c r="F141" s="143"/>
      <c r="G141" s="39"/>
      <c r="H141" s="39"/>
      <c r="I141" s="39"/>
      <c r="J141" s="43"/>
    </row>
    <row r="142" spans="1:10" ht="15.75" thickBot="1">
      <c r="A142" s="44"/>
      <c r="B142" s="44"/>
      <c r="C142" s="44"/>
      <c r="D142" s="44"/>
      <c r="E142" s="45"/>
      <c r="F142" s="46"/>
      <c r="G142" s="46"/>
      <c r="H142" s="46"/>
      <c r="I142" s="46"/>
      <c r="J142" s="44"/>
    </row>
  </sheetData>
  <sheetProtection selectLockedCells="1" selectUnlockedCells="1"/>
  <mergeCells count="99">
    <mergeCell ref="B141:C141"/>
    <mergeCell ref="D141:F141"/>
    <mergeCell ref="B137:C137"/>
    <mergeCell ref="D137:F137"/>
    <mergeCell ref="B138:C138"/>
    <mergeCell ref="D138:F138"/>
    <mergeCell ref="B140:C140"/>
    <mergeCell ref="D140:F140"/>
    <mergeCell ref="A133:J133"/>
    <mergeCell ref="A107:J107"/>
    <mergeCell ref="A108:J108"/>
    <mergeCell ref="A115:J115"/>
    <mergeCell ref="A120:J120"/>
    <mergeCell ref="B122:E122"/>
    <mergeCell ref="F122:J122"/>
    <mergeCell ref="B123:E123"/>
    <mergeCell ref="F123:J123"/>
    <mergeCell ref="B124:E124"/>
    <mergeCell ref="F124:J124"/>
    <mergeCell ref="A125:J125"/>
    <mergeCell ref="B104:E104"/>
    <mergeCell ref="F104:J104"/>
    <mergeCell ref="B105:E105"/>
    <mergeCell ref="F105:J105"/>
    <mergeCell ref="B106:E106"/>
    <mergeCell ref="F106:J106"/>
    <mergeCell ref="A87:J87"/>
    <mergeCell ref="A88:J88"/>
    <mergeCell ref="A97:J97"/>
    <mergeCell ref="A102:J102"/>
    <mergeCell ref="B103:E103"/>
    <mergeCell ref="F103:J103"/>
    <mergeCell ref="B83:E83"/>
    <mergeCell ref="F83:J83"/>
    <mergeCell ref="B85:E85"/>
    <mergeCell ref="F85:J85"/>
    <mergeCell ref="B86:E86"/>
    <mergeCell ref="F86:J86"/>
    <mergeCell ref="A82:J82"/>
    <mergeCell ref="A59:J59"/>
    <mergeCell ref="B60:E60"/>
    <mergeCell ref="F60:J60"/>
    <mergeCell ref="B61:E61"/>
    <mergeCell ref="F61:J61"/>
    <mergeCell ref="B62:E62"/>
    <mergeCell ref="F62:J62"/>
    <mergeCell ref="B63:E63"/>
    <mergeCell ref="F63:J63"/>
    <mergeCell ref="A64:J64"/>
    <mergeCell ref="A65:J65"/>
    <mergeCell ref="A77:J77"/>
    <mergeCell ref="A39:J39"/>
    <mergeCell ref="A40:J40"/>
    <mergeCell ref="A49:J49"/>
    <mergeCell ref="A53:J53"/>
    <mergeCell ref="A56:J56"/>
    <mergeCell ref="B35:E35"/>
    <mergeCell ref="F35:J35"/>
    <mergeCell ref="B36:E36"/>
    <mergeCell ref="F36:J36"/>
    <mergeCell ref="B37:E37"/>
    <mergeCell ref="F37:J37"/>
    <mergeCell ref="B34:E34"/>
    <mergeCell ref="A14:J14"/>
    <mergeCell ref="A15:E15"/>
    <mergeCell ref="F15:J15"/>
    <mergeCell ref="A21:E21"/>
    <mergeCell ref="F21:J21"/>
    <mergeCell ref="A24:E24"/>
    <mergeCell ref="F24:J24"/>
    <mergeCell ref="A29:E29"/>
    <mergeCell ref="F29:J29"/>
    <mergeCell ref="A32:J32"/>
    <mergeCell ref="B33:E33"/>
    <mergeCell ref="F33:J33"/>
    <mergeCell ref="A10:B10"/>
    <mergeCell ref="C10:J10"/>
    <mergeCell ref="A11:B11"/>
    <mergeCell ref="C11:J11"/>
    <mergeCell ref="A12:B12"/>
    <mergeCell ref="C12:J12"/>
    <mergeCell ref="A7:B7"/>
    <mergeCell ref="C7:J7"/>
    <mergeCell ref="A8:B8"/>
    <mergeCell ref="C8:J8"/>
    <mergeCell ref="A9:B9"/>
    <mergeCell ref="C9:J9"/>
    <mergeCell ref="A4:B4"/>
    <mergeCell ref="C4:J4"/>
    <mergeCell ref="A5:B5"/>
    <mergeCell ref="C5:J5"/>
    <mergeCell ref="A6:B6"/>
    <mergeCell ref="C6:J6"/>
    <mergeCell ref="A1:B1"/>
    <mergeCell ref="C1:J1"/>
    <mergeCell ref="A2:B2"/>
    <mergeCell ref="C2:J2"/>
    <mergeCell ref="A3:B3"/>
    <mergeCell ref="C3:J3"/>
  </mergeCells>
  <pageMargins left="0.70866141732283472" right="0.31496062992125984" top="0.35433070866141736" bottom="0.35433070866141736" header="0.11811023622047245" footer="0.11811023622047245"/>
  <pageSetup paperSize="9" scale="7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9"/>
  <sheetViews>
    <sheetView workbookViewId="0">
      <selection activeCell="F1" sqref="F1"/>
    </sheetView>
  </sheetViews>
  <sheetFormatPr defaultColWidth="8.85546875" defaultRowHeight="15"/>
  <cols>
    <col min="1" max="1" width="3.42578125" style="47" customWidth="1"/>
    <col min="2" max="2" width="4.42578125" style="47" customWidth="1"/>
    <col min="3" max="3" width="52.5703125" style="47" customWidth="1"/>
    <col min="4" max="4" width="38.140625" style="47" customWidth="1"/>
    <col min="5" max="5" width="9.7109375" style="47" customWidth="1"/>
    <col min="6" max="6" width="6.7109375" style="48" customWidth="1"/>
    <col min="7" max="7" width="6.85546875" style="49" customWidth="1"/>
    <col min="8" max="8" width="13.85546875" style="49" customWidth="1"/>
    <col min="9" max="9" width="19.140625" style="49" customWidth="1"/>
    <col min="10" max="10" width="17" style="49" customWidth="1"/>
    <col min="11" max="11" width="59" style="47" customWidth="1"/>
    <col min="12" max="12" width="3.28515625" style="47" customWidth="1"/>
  </cols>
  <sheetData>
    <row r="1" spans="1:12">
      <c r="A1" s="50"/>
      <c r="B1" s="50"/>
      <c r="C1" s="50"/>
      <c r="D1" s="50"/>
      <c r="E1" s="50"/>
      <c r="F1" s="51"/>
      <c r="G1" s="52"/>
      <c r="H1" s="52"/>
      <c r="I1" s="52"/>
      <c r="J1" s="52"/>
      <c r="K1" s="50"/>
      <c r="L1" s="50"/>
    </row>
    <row r="2" spans="1:12" ht="15.95" customHeight="1">
      <c r="A2" s="50"/>
      <c r="B2" s="145" t="s">
        <v>145</v>
      </c>
      <c r="C2" s="145"/>
      <c r="D2" s="145" t="s">
        <v>146</v>
      </c>
      <c r="E2" s="145"/>
      <c r="F2" s="145"/>
      <c r="G2" s="145"/>
      <c r="H2" s="145"/>
      <c r="I2" s="145"/>
      <c r="J2" s="145"/>
      <c r="K2" s="145"/>
      <c r="L2" s="50"/>
    </row>
    <row r="3" spans="1:12" ht="17.25" customHeight="1">
      <c r="A3" s="50"/>
      <c r="B3" s="146" t="s">
        <v>2</v>
      </c>
      <c r="C3" s="146"/>
      <c r="D3" s="146">
        <v>2018</v>
      </c>
      <c r="E3" s="146"/>
      <c r="F3" s="146"/>
      <c r="G3" s="146"/>
      <c r="H3" s="146"/>
      <c r="I3" s="146"/>
      <c r="J3" s="146"/>
      <c r="K3" s="146"/>
      <c r="L3" s="50"/>
    </row>
    <row r="4" spans="1:12" ht="15.95" customHeight="1">
      <c r="A4" s="50"/>
      <c r="B4" s="146" t="s">
        <v>3</v>
      </c>
      <c r="C4" s="146"/>
      <c r="D4" s="146" t="s">
        <v>147</v>
      </c>
      <c r="E4" s="146"/>
      <c r="F4" s="146"/>
      <c r="G4" s="146"/>
      <c r="H4" s="146"/>
      <c r="I4" s="146"/>
      <c r="J4" s="146"/>
      <c r="K4" s="146"/>
      <c r="L4" s="50"/>
    </row>
    <row r="5" spans="1:12" ht="15.95" customHeight="1">
      <c r="A5" s="50"/>
      <c r="B5" s="146" t="s">
        <v>5</v>
      </c>
      <c r="C5" s="146"/>
      <c r="D5" s="133" t="s">
        <v>6</v>
      </c>
      <c r="E5" s="133"/>
      <c r="F5" s="133"/>
      <c r="G5" s="133"/>
      <c r="H5" s="133"/>
      <c r="I5" s="133"/>
      <c r="J5" s="133"/>
      <c r="K5" s="133"/>
      <c r="L5" s="50"/>
    </row>
    <row r="6" spans="1:12" ht="15.95" customHeight="1">
      <c r="A6" s="50"/>
      <c r="B6" s="147" t="s">
        <v>7</v>
      </c>
      <c r="C6" s="147"/>
      <c r="D6" s="146" t="s">
        <v>148</v>
      </c>
      <c r="E6" s="146"/>
      <c r="F6" s="146"/>
      <c r="G6" s="146"/>
      <c r="H6" s="146"/>
      <c r="I6" s="146"/>
      <c r="J6" s="146"/>
      <c r="K6" s="146"/>
      <c r="L6" s="50"/>
    </row>
    <row r="7" spans="1:12" ht="15.95" customHeight="1">
      <c r="A7" s="50"/>
      <c r="B7" s="147" t="s">
        <v>8</v>
      </c>
      <c r="C7" s="147"/>
      <c r="D7" s="148" t="s">
        <v>149</v>
      </c>
      <c r="E7" s="148"/>
      <c r="F7" s="148"/>
      <c r="G7" s="148"/>
      <c r="H7" s="148"/>
      <c r="I7" s="148"/>
      <c r="J7" s="148"/>
      <c r="K7" s="148"/>
      <c r="L7" s="50"/>
    </row>
    <row r="8" spans="1:12" ht="15.95" customHeight="1">
      <c r="A8" s="50"/>
      <c r="B8" s="147" t="s">
        <v>10</v>
      </c>
      <c r="C8" s="147"/>
      <c r="D8" s="148" t="s">
        <v>9</v>
      </c>
      <c r="E8" s="148"/>
      <c r="F8" s="148"/>
      <c r="G8" s="148"/>
      <c r="H8" s="148"/>
      <c r="I8" s="148"/>
      <c r="J8" s="148"/>
      <c r="K8" s="148"/>
      <c r="L8" s="50"/>
    </row>
    <row r="9" spans="1:12" ht="15.95" customHeight="1">
      <c r="A9" s="50"/>
      <c r="B9" s="147" t="s">
        <v>11</v>
      </c>
      <c r="C9" s="147"/>
      <c r="D9" s="148" t="s">
        <v>9</v>
      </c>
      <c r="E9" s="148"/>
      <c r="F9" s="148"/>
      <c r="G9" s="148"/>
      <c r="H9" s="148"/>
      <c r="I9" s="148"/>
      <c r="J9" s="148"/>
      <c r="K9" s="148"/>
      <c r="L9" s="50"/>
    </row>
    <row r="10" spans="1:12" ht="29.85" customHeight="1">
      <c r="A10" s="50"/>
      <c r="B10" s="147" t="s">
        <v>12</v>
      </c>
      <c r="C10" s="147"/>
      <c r="D10" s="148">
        <v>12</v>
      </c>
      <c r="E10" s="148"/>
      <c r="F10" s="148"/>
      <c r="G10" s="148"/>
      <c r="H10" s="148"/>
      <c r="I10" s="148"/>
      <c r="J10" s="148"/>
      <c r="K10" s="148"/>
      <c r="L10" s="50"/>
    </row>
    <row r="11" spans="1:12" ht="15.95" customHeight="1">
      <c r="A11" s="50"/>
      <c r="B11" s="146" t="s">
        <v>13</v>
      </c>
      <c r="C11" s="146"/>
      <c r="D11" s="148" t="s">
        <v>150</v>
      </c>
      <c r="E11" s="148"/>
      <c r="F11" s="148"/>
      <c r="G11" s="148"/>
      <c r="H11" s="148"/>
      <c r="I11" s="148"/>
      <c r="J11" s="148"/>
      <c r="K11" s="148"/>
      <c r="L11" s="50"/>
    </row>
    <row r="12" spans="1:12" ht="15.95" customHeight="1">
      <c r="A12" s="50"/>
      <c r="B12" s="146" t="s">
        <v>14</v>
      </c>
      <c r="C12" s="146"/>
      <c r="D12" s="148">
        <v>5</v>
      </c>
      <c r="E12" s="148"/>
      <c r="F12" s="148"/>
      <c r="G12" s="148"/>
      <c r="H12" s="148"/>
      <c r="I12" s="148"/>
      <c r="J12" s="148"/>
      <c r="K12" s="148"/>
      <c r="L12" s="50"/>
    </row>
    <row r="13" spans="1:12" ht="15.95" customHeight="1">
      <c r="A13" s="50"/>
      <c r="B13" s="146" t="s">
        <v>15</v>
      </c>
      <c r="C13" s="146"/>
      <c r="D13" s="148" t="s">
        <v>151</v>
      </c>
      <c r="E13" s="148"/>
      <c r="F13" s="148"/>
      <c r="G13" s="148"/>
      <c r="H13" s="148"/>
      <c r="I13" s="148"/>
      <c r="J13" s="148"/>
      <c r="K13" s="148"/>
      <c r="L13" s="50"/>
    </row>
    <row r="14" spans="1:12">
      <c r="A14" s="50"/>
      <c r="B14" s="53"/>
      <c r="C14" s="54"/>
      <c r="D14" s="54"/>
      <c r="E14" s="53"/>
      <c r="F14" s="55"/>
      <c r="G14" s="56"/>
      <c r="H14" s="56"/>
      <c r="I14" s="56"/>
      <c r="J14" s="56"/>
      <c r="K14" s="50"/>
      <c r="L14" s="50"/>
    </row>
    <row r="15" spans="1:12">
      <c r="A15" s="50"/>
      <c r="B15" s="57"/>
      <c r="C15" s="58"/>
      <c r="D15" s="58"/>
      <c r="E15" s="59"/>
      <c r="F15" s="60"/>
      <c r="G15" s="61"/>
      <c r="H15" s="61"/>
      <c r="I15" s="61"/>
      <c r="J15" s="61"/>
      <c r="K15" s="62"/>
      <c r="L15" s="50"/>
    </row>
    <row r="16" spans="1:12">
      <c r="A16" s="50"/>
      <c r="B16" s="57"/>
      <c r="C16" s="58"/>
      <c r="D16" s="58"/>
      <c r="E16" s="59"/>
      <c r="F16" s="60"/>
      <c r="G16" s="61"/>
      <c r="H16" s="61"/>
      <c r="I16" s="61"/>
      <c r="J16" s="61"/>
      <c r="K16" s="62"/>
      <c r="L16" s="50"/>
    </row>
    <row r="17" spans="1:12" ht="20.85" customHeight="1">
      <c r="A17" s="50"/>
      <c r="B17" s="150" t="s">
        <v>17</v>
      </c>
      <c r="C17" s="150"/>
      <c r="D17" s="150"/>
      <c r="E17" s="150"/>
      <c r="F17" s="150"/>
      <c r="G17" s="150"/>
      <c r="H17" s="150"/>
      <c r="I17" s="150"/>
      <c r="J17" s="150"/>
      <c r="K17" s="150"/>
      <c r="L17" s="50"/>
    </row>
    <row r="18" spans="1:12" ht="14.85" customHeight="1">
      <c r="A18" s="50"/>
      <c r="B18" s="151" t="s">
        <v>18</v>
      </c>
      <c r="C18" s="151"/>
      <c r="D18" s="151"/>
      <c r="E18" s="151"/>
      <c r="F18" s="151"/>
      <c r="G18" s="151" t="s">
        <v>19</v>
      </c>
      <c r="H18" s="151"/>
      <c r="I18" s="151"/>
      <c r="J18" s="151"/>
      <c r="K18" s="151"/>
      <c r="L18" s="50"/>
    </row>
    <row r="19" spans="1:12" ht="38.25">
      <c r="A19" s="50"/>
      <c r="B19" s="63" t="s">
        <v>20</v>
      </c>
      <c r="C19" s="63" t="s">
        <v>21</v>
      </c>
      <c r="D19" s="63" t="s">
        <v>22</v>
      </c>
      <c r="E19" s="63" t="s">
        <v>23</v>
      </c>
      <c r="F19" s="63" t="s">
        <v>24</v>
      </c>
      <c r="G19" s="64" t="s">
        <v>24</v>
      </c>
      <c r="H19" s="64" t="s">
        <v>25</v>
      </c>
      <c r="I19" s="64" t="s">
        <v>26</v>
      </c>
      <c r="J19" s="65" t="s">
        <v>27</v>
      </c>
      <c r="K19" s="64" t="s">
        <v>28</v>
      </c>
      <c r="L19" s="50"/>
    </row>
    <row r="20" spans="1:12" ht="409.6">
      <c r="A20" s="50"/>
      <c r="B20" s="66" t="str">
        <f>"'file:///e:/users/%d0%90%d0%bd%d0%b0%d1%82%d0%be%d0%bb%d0%b8%d0%b9/downloads/%d0%98%d0%9b_%d0%9d%d0%a718_%d0%a2%d1%83%d1%80%d0%b8%d0%b7%d0%bc_v2_20.02.2018.xlsx'#$лист1.b20"</f>
        <v>'file:///e:/users/%d0%90%d0%bd%d0%b0%d1%82%d0%be%d0%bb%d0%b8%d0%b9/downloads/%d0%98%d0%9b_%d0%9d%d0%a718_%d0%a2%d1%83%d1%80%d0%b8%d0%b7%d0%bc_v2_20.02.2018.xlsx'#$лист1.b20</v>
      </c>
      <c r="C20" s="67" t="str">
        <f>"'file:///e:/users/%d0%90%d0%bd%d0%b0%d1%82%d0%be%d0%bb%d0%b8%d0%b9/downloads/%d0%98%d0%9b_%d0%9d%d0%a718_%d0%a2%d1%83%d1%80%d0%b8%d0%b7%d0%bc_v2_20.02.2018.xlsx'#$лист1.c20"</f>
        <v>'file:///e:/users/%d0%90%d0%bd%d0%b0%d1%82%d0%be%d0%bb%d0%b8%d0%b9/downloads/%d0%98%d0%9b_%d0%9d%d0%a718_%d0%a2%d1%83%d1%80%d0%b8%d0%b7%d0%bc_v2_20.02.2018.xlsx'#$лист1.c20</v>
      </c>
      <c r="D20" s="68" t="s">
        <v>30</v>
      </c>
      <c r="E20" s="66" t="str">
        <f>"'file:///e:/users/%d0%90%d0%bd%d0%b0%d1%82%d0%be%d0%bb%d0%b8%d0%b9/downloads/%d0%98%d0%9b_%d0%9d%d0%a718_%d0%a2%d1%83%d1%80%d0%b8%d0%b7%d0%bc_v2_20.02.2018.xlsx'#$лист1.e20"</f>
        <v>'file:///e:/users/%d0%90%d0%bd%d0%b0%d1%82%d0%be%d0%bb%d0%b8%d0%b9/downloads/%d0%98%d0%9b_%d0%9d%d0%a718_%d0%a2%d1%83%d1%80%d0%b8%d0%b7%d0%bc_v2_20.02.2018.xlsx'#$лист1.e20</v>
      </c>
      <c r="F20" s="69" t="str">
        <f>"'file:///e:/users/%d0%90%d0%bd%d0%b0%d1%82%d0%be%d0%bb%d0%b8%d0%b9/downloads/%d0%98%d0%9b_%d0%9d%d0%a718_%d0%a2%d1%83%d1%80%d0%b8%d0%b7%d0%bc_v2_20.02.2018.xlsx'#$лист1.f20"</f>
        <v>'file:///e:/users/%d0%90%d0%bd%d0%b0%d1%82%d0%be%d0%bb%d0%b8%d0%b9/downloads/%d0%98%d0%9b_%d0%9d%d0%a718_%d0%a2%d1%83%d1%80%d0%b8%d0%b7%d0%bc_v2_20.02.2018.xlsx'#$лист1.f20</v>
      </c>
      <c r="G20" s="70">
        <v>10</v>
      </c>
      <c r="H20" s="70"/>
      <c r="I20" s="70"/>
      <c r="J20" s="70"/>
      <c r="K20" s="71"/>
      <c r="L20" s="50"/>
    </row>
    <row r="21" spans="1:12" ht="409.6">
      <c r="A21" s="50"/>
      <c r="B21" s="66" t="str">
        <f>"'file:///e:/users/%d0%90%d0%bd%d0%b0%d1%82%d0%be%d0%bb%d0%b8%d0%b9/downloads/%d0%98%d0%9b_%d0%9d%d0%a718_%d0%a2%d1%83%d1%80%d0%b8%d0%b7%d0%bc_v2_20.02.2018.xlsx'#$лист1.b21"</f>
        <v>'file:///e:/users/%d0%90%d0%bd%d0%b0%d1%82%d0%be%d0%bb%d0%b8%d0%b9/downloads/%d0%98%d0%9b_%d0%9d%d0%a718_%d0%a2%d1%83%d1%80%d0%b8%d0%b7%d0%bc_v2_20.02.2018.xlsx'#$лист1.b21</v>
      </c>
      <c r="C21" s="68" t="str">
        <f>"'file:///e:/users/%d0%90%d0%bd%d0%b0%d1%82%d0%be%d0%bb%d0%b8%d0%b9/downloads/%d0%98%d0%9b_%d0%9d%d0%a718_%d0%a2%d1%83%d1%80%d0%b8%d0%b7%d0%bc_v2_20.02.2018.xlsx'#$лист1.c21"</f>
        <v>'file:///e:/users/%d0%90%d0%bd%d0%b0%d1%82%d0%be%d0%bb%d0%b8%d0%b9/downloads/%d0%98%d0%9b_%d0%9d%d0%a718_%d0%a2%d1%83%d1%80%d0%b8%d0%b7%d0%bc_v2_20.02.2018.xlsx'#$лист1.c21</v>
      </c>
      <c r="D21" s="68" t="s">
        <v>34</v>
      </c>
      <c r="E21" s="66" t="str">
        <f>"'file:///e:/users/%d0%90%d0%bd%d0%b0%d1%82%d0%be%d0%bb%d0%b8%d0%b9/downloads/%d0%98%d0%9b_%d0%9d%d0%a718_%d0%a2%d1%83%d1%80%d0%b8%d0%b7%d0%bc_v2_20.02.2018.xlsx'#$лист1.e21"</f>
        <v>'file:///e:/users/%d0%90%d0%bd%d0%b0%d1%82%d0%be%d0%bb%d0%b8%d0%b9/downloads/%d0%98%d0%9b_%d0%9d%d0%a718_%d0%a2%d1%83%d1%80%d0%b8%d0%b7%d0%bc_v2_20.02.2018.xlsx'#$лист1.e21</v>
      </c>
      <c r="F21" s="69" t="str">
        <f>"'file:///e:/users/%d0%90%d0%bd%d0%b0%d1%82%d0%be%d0%bb%d0%b8%d0%b9/downloads/%d0%98%d0%9b_%d0%9d%d0%a718_%d0%a2%d1%83%d1%80%d0%b8%d0%b7%d0%bc_v2_20.02.2018.xlsx'#$лист1.f21"</f>
        <v>'file:///e:/users/%d0%90%d0%bd%d0%b0%d1%82%d0%be%d0%bb%d0%b8%d0%b9/downloads/%d0%98%d0%9b_%d0%9d%d0%a718_%d0%a2%d1%83%d1%80%d0%b8%d0%b7%d0%bc_v2_20.02.2018.xlsx'#$лист1.f21</v>
      </c>
      <c r="G21" s="70">
        <v>10</v>
      </c>
      <c r="H21" s="70"/>
      <c r="I21" s="70"/>
      <c r="J21" s="70"/>
      <c r="K21" s="71"/>
      <c r="L21" s="50"/>
    </row>
    <row r="22" spans="1:12" ht="409.6">
      <c r="A22" s="50"/>
      <c r="B22" s="66" t="str">
        <f>"'file:///e:/users/%d0%90%d0%bd%d0%b0%d1%82%d0%be%d0%bb%d0%b8%d0%b9/downloads/%d0%98%d0%9b_%d0%9d%d0%a718_%d0%a2%d1%83%d1%80%d0%b8%d0%b7%d0%bc_v2_20.02.2018.xlsx'#$лист1.b22"</f>
        <v>'file:///e:/users/%d0%90%d0%bd%d0%b0%d1%82%d0%be%d0%bb%d0%b8%d0%b9/downloads/%d0%98%d0%9b_%d0%9d%d0%a718_%d0%a2%d1%83%d1%80%d0%b8%d0%b7%d0%bc_v2_20.02.2018.xlsx'#$лист1.b22</v>
      </c>
      <c r="C22" s="68" t="str">
        <f>"'file:///e:/users/%d0%90%d0%bd%d0%b0%d1%82%d0%be%d0%bb%d0%b8%d0%b9/downloads/%d0%98%d0%9b_%d0%9d%d0%a718_%d0%a2%d1%83%d1%80%d0%b8%d0%b7%d0%bc_v2_20.02.2018.xlsx'#$лист1.c22"</f>
        <v>'file:///e:/users/%d0%90%d0%bd%d0%b0%d1%82%d0%be%d0%bb%d0%b8%d0%b9/downloads/%d0%98%d0%9b_%d0%9d%d0%a718_%d0%a2%d1%83%d1%80%d0%b8%d0%b7%d0%bc_v2_20.02.2018.xlsx'#$лист1.c22</v>
      </c>
      <c r="D22" s="68" t="s">
        <v>37</v>
      </c>
      <c r="E22" s="66" t="str">
        <f>"'file:///e:/users/%d0%90%d0%bd%d0%b0%d1%82%d0%be%d0%bb%d0%b8%d0%b9/downloads/%d0%98%d0%9b_%d0%9d%d0%a718_%d0%a2%d1%83%d1%80%d0%b8%d0%b7%d0%bc_v2_20.02.2018.xlsx'#$лист1.e22"</f>
        <v>'file:///e:/users/%d0%90%d0%bd%d0%b0%d1%82%d0%be%d0%bb%d0%b8%d0%b9/downloads/%d0%98%d0%9b_%d0%9d%d0%a718_%d0%a2%d1%83%d1%80%d0%b8%d0%b7%d0%bc_v2_20.02.2018.xlsx'#$лист1.e22</v>
      </c>
      <c r="F22" s="69" t="str">
        <f>"'file:///e:/users/%d0%90%d0%bd%d0%b0%d1%82%d0%be%d0%bb%d0%b8%d0%b9/downloads/%d0%98%d0%9b_%d0%9d%d0%a718_%d0%a2%d1%83%d1%80%d0%b8%d0%b7%d0%bc_v2_20.02.2018.xlsx'#$лист1.f22"</f>
        <v>'file:///e:/users/%d0%90%d0%bd%d0%b0%d1%82%d0%be%d0%bb%d0%b8%d0%b9/downloads/%d0%98%d0%9b_%d0%9d%d0%a718_%d0%a2%d1%83%d1%80%d0%b8%d0%b7%d0%bc_v2_20.02.2018.xlsx'#$лист1.f22</v>
      </c>
      <c r="G22" s="70">
        <v>5</v>
      </c>
      <c r="H22" s="70"/>
      <c r="I22" s="70"/>
      <c r="J22" s="70"/>
      <c r="K22" s="71"/>
      <c r="L22" s="50"/>
    </row>
    <row r="23" spans="1:12" ht="409.6">
      <c r="A23" s="50"/>
      <c r="B23" s="66" t="str">
        <f>"'file:///e:/users/%d0%90%d0%bd%d0%b0%d1%82%d0%be%d0%bb%d0%b8%d0%b9/downloads/%d0%98%d0%9b_%d0%9d%d0%a718_%d0%a2%d1%83%d1%80%d0%b8%d0%b7%d0%bc_v2_20.02.2018.xlsx'#$лист1.b23"</f>
        <v>'file:///e:/users/%d0%90%d0%bd%d0%b0%d1%82%d0%be%d0%bb%d0%b8%d0%b9/downloads/%d0%98%d0%9b_%d0%9d%d0%a718_%d0%a2%d1%83%d1%80%d0%b8%d0%b7%d0%bc_v2_20.02.2018.xlsx'#$лист1.b23</v>
      </c>
      <c r="C23" s="68" t="str">
        <f>"'file:///e:/users/%d0%90%d0%bd%d0%b0%d1%82%d0%be%d0%bb%d0%b8%d0%b9/downloads/%d0%98%d0%9b_%d0%9d%d0%a718_%d0%a2%d1%83%d1%80%d0%b8%d0%b7%d0%bc_v2_20.02.2018.xlsx'#$лист1.c23"</f>
        <v>'file:///e:/users/%d0%90%d0%bd%d0%b0%d1%82%d0%be%d0%bb%d0%b8%d0%b9/downloads/%d0%98%d0%9b_%d0%9d%d0%a718_%d0%a2%d1%83%d1%80%d0%b8%d0%b7%d0%bc_v2_20.02.2018.xlsx'#$лист1.c23</v>
      </c>
      <c r="D23" s="68" t="s">
        <v>152</v>
      </c>
      <c r="E23" s="66" t="str">
        <f>"'file:///e:/users/%d0%90%d0%bd%d0%b0%d1%82%d0%be%d0%bb%d0%b8%d0%b9/downloads/%d0%98%d0%9b_%d0%9d%d0%a718_%d0%a2%d1%83%d1%80%d0%b8%d0%b7%d0%bc_v2_20.02.2018.xlsx'#$лист1.e23"</f>
        <v>'file:///e:/users/%d0%90%d0%bd%d0%b0%d1%82%d0%be%d0%bb%d0%b8%d0%b9/downloads/%d0%98%d0%9b_%d0%9d%d0%a718_%d0%a2%d1%83%d1%80%d0%b8%d0%b7%d0%bc_v2_20.02.2018.xlsx'#$лист1.e23</v>
      </c>
      <c r="F23" s="69" t="str">
        <f>"'file:///e:/users/%d0%90%d0%bd%d0%b0%d1%82%d0%be%d0%bb%d0%b8%d0%b9/downloads/%d0%98%d0%9b_%d0%9d%d0%a718_%d0%a2%d1%83%d1%80%d0%b8%d0%b7%d0%bc_v2_20.02.2018.xlsx'#$лист1.f23"</f>
        <v>'file:///e:/users/%d0%90%d0%bd%d0%b0%d1%82%d0%be%d0%bb%d0%b8%d0%b9/downloads/%d0%98%d0%9b_%d0%9d%d0%a718_%d0%a2%d1%83%d1%80%d0%b8%d0%b7%d0%bc_v2_20.02.2018.xlsx'#$лист1.f23</v>
      </c>
      <c r="G23" s="70">
        <v>5</v>
      </c>
      <c r="H23" s="70"/>
      <c r="I23" s="70"/>
      <c r="J23" s="70"/>
      <c r="K23" s="71"/>
      <c r="L23" s="50"/>
    </row>
    <row r="24" spans="1:12" ht="409.6">
      <c r="A24" s="50"/>
      <c r="B24" s="66" t="str">
        <f>"'file:///e:/users/%d0%90%d0%bd%d0%b0%d1%82%d0%be%d0%bb%d0%b8%d0%b9/downloads/%d0%98%d0%9b_%d0%9d%d0%a718_%d0%a2%d1%83%d1%80%d0%b8%d0%b7%d0%bc_v2_20.02.2018.xlsx'#$лист1.b24"</f>
        <v>'file:///e:/users/%d0%90%d0%bd%d0%b0%d1%82%d0%be%d0%bb%d0%b8%d0%b9/downloads/%d0%98%d0%9b_%d0%9d%d0%a718_%d0%a2%d1%83%d1%80%d0%b8%d0%b7%d0%bc_v2_20.02.2018.xlsx'#$лист1.b24</v>
      </c>
      <c r="C24" s="68" t="str">
        <f>"'file:///e:/users/%d0%90%d0%bd%d0%b0%d1%82%d0%be%d0%bb%d0%b8%d0%b9/downloads/%d0%98%d0%9b_%d0%9d%d0%a718_%d0%a2%d1%83%d1%80%d0%b8%d0%b7%d0%bc_v2_20.02.2018.xlsx'#$лист1.c24"</f>
        <v>'file:///e:/users/%d0%90%d0%bd%d0%b0%d1%82%d0%be%d0%bb%d0%b8%d0%b9/downloads/%d0%98%d0%9b_%d0%9d%d0%a718_%d0%a2%d1%83%d1%80%d0%b8%d0%b7%d0%bc_v2_20.02.2018.xlsx'#$лист1.c24</v>
      </c>
      <c r="D24" s="68" t="s">
        <v>39</v>
      </c>
      <c r="E24" s="66" t="str">
        <f>"'file:///e:/users/%d0%90%d0%bd%d0%b0%d1%82%d0%be%d0%bb%d0%b8%d0%b9/downloads/%d0%98%d0%9b_%d0%9d%d0%a718_%d0%a2%d1%83%d1%80%d0%b8%d0%b7%d0%bc_v2_20.02.2018.xlsx'#$лист1.e24"</f>
        <v>'file:///e:/users/%d0%90%d0%bd%d0%b0%d1%82%d0%be%d0%bb%d0%b8%d0%b9/downloads/%d0%98%d0%9b_%d0%9d%d0%a718_%d0%a2%d1%83%d1%80%d0%b8%d0%b7%d0%bc_v2_20.02.2018.xlsx'#$лист1.e24</v>
      </c>
      <c r="F24" s="69" t="str">
        <f>"'file:///e:/users/%d0%90%d0%bd%d0%b0%d1%82%d0%be%d0%bb%d0%b8%d0%b9/downloads/%d0%98%d0%9b_%d0%9d%d0%a718_%d0%a2%d1%83%d1%80%d0%b8%d0%b7%d0%bc_v2_20.02.2018.xlsx'#$лист1.f24"</f>
        <v>'file:///e:/users/%d0%90%d0%bd%d0%b0%d1%82%d0%be%d0%bb%d0%b8%d0%b9/downloads/%d0%98%d0%9b_%d0%9d%d0%a718_%d0%a2%d1%83%d1%80%d0%b8%d0%b7%d0%bc_v2_20.02.2018.xlsx'#$лист1.f24</v>
      </c>
      <c r="G24" s="70">
        <v>10</v>
      </c>
      <c r="H24" s="70"/>
      <c r="I24" s="70"/>
      <c r="J24" s="70"/>
      <c r="K24" s="71"/>
      <c r="L24" s="50"/>
    </row>
    <row r="25" spans="1:12" ht="16.5" customHeight="1">
      <c r="A25" s="50"/>
      <c r="B25" s="151" t="s">
        <v>40</v>
      </c>
      <c r="C25" s="151"/>
      <c r="D25" s="151"/>
      <c r="E25" s="151"/>
      <c r="F25" s="151"/>
      <c r="G25" s="151" t="s">
        <v>41</v>
      </c>
      <c r="H25" s="151"/>
      <c r="I25" s="151"/>
      <c r="J25" s="151"/>
      <c r="K25" s="151"/>
      <c r="L25" s="50"/>
    </row>
    <row r="26" spans="1:12" ht="38.25">
      <c r="A26" s="50"/>
      <c r="B26" s="63" t="s">
        <v>20</v>
      </c>
      <c r="C26" s="63" t="s">
        <v>21</v>
      </c>
      <c r="D26" s="63" t="s">
        <v>22</v>
      </c>
      <c r="E26" s="63" t="s">
        <v>23</v>
      </c>
      <c r="F26" s="63" t="s">
        <v>24</v>
      </c>
      <c r="G26" s="64" t="s">
        <v>24</v>
      </c>
      <c r="H26" s="64" t="s">
        <v>25</v>
      </c>
      <c r="I26" s="64" t="s">
        <v>26</v>
      </c>
      <c r="J26" s="65" t="s">
        <v>27</v>
      </c>
      <c r="K26" s="64" t="s">
        <v>28</v>
      </c>
      <c r="L26" s="50"/>
    </row>
    <row r="27" spans="1:12">
      <c r="A27" s="50"/>
      <c r="B27" s="66">
        <v>1</v>
      </c>
      <c r="C27" s="67"/>
      <c r="D27" s="67"/>
      <c r="E27" s="66" t="s">
        <v>35</v>
      </c>
      <c r="F27" s="72"/>
      <c r="G27" s="70"/>
      <c r="H27" s="70"/>
      <c r="I27" s="70"/>
      <c r="J27" s="70"/>
      <c r="K27" s="71"/>
      <c r="L27" s="50"/>
    </row>
    <row r="28" spans="1:12" ht="14.85" customHeight="1">
      <c r="A28" s="50"/>
      <c r="B28" s="151" t="s">
        <v>42</v>
      </c>
      <c r="C28" s="151"/>
      <c r="D28" s="151"/>
      <c r="E28" s="151"/>
      <c r="F28" s="151"/>
      <c r="G28" s="151" t="s">
        <v>43</v>
      </c>
      <c r="H28" s="151"/>
      <c r="I28" s="151"/>
      <c r="J28" s="151"/>
      <c r="K28" s="151"/>
      <c r="L28" s="50"/>
    </row>
    <row r="29" spans="1:12" ht="38.25">
      <c r="A29" s="50"/>
      <c r="B29" s="63" t="s">
        <v>20</v>
      </c>
      <c r="C29" s="63" t="s">
        <v>21</v>
      </c>
      <c r="D29" s="63" t="s">
        <v>22</v>
      </c>
      <c r="E29" s="63" t="s">
        <v>23</v>
      </c>
      <c r="F29" s="63" t="s">
        <v>24</v>
      </c>
      <c r="G29" s="64" t="s">
        <v>24</v>
      </c>
      <c r="H29" s="64" t="s">
        <v>25</v>
      </c>
      <c r="I29" s="64" t="s">
        <v>26</v>
      </c>
      <c r="J29" s="65" t="s">
        <v>27</v>
      </c>
      <c r="K29" s="64" t="s">
        <v>28</v>
      </c>
      <c r="L29" s="50"/>
    </row>
    <row r="30" spans="1:12" ht="409.5">
      <c r="A30" s="50"/>
      <c r="B30" s="66" t="str">
        <f>"'file:///e:/users/%d0%90%d0%bd%d0%b0%d1%82%d0%be%d0%bb%d0%b8%d0%b9/downloads/%d0%98%d0%9b_%d0%9d%d0%a718_%d0%a2%d1%83%d1%80%d0%b8%d0%b7%d0%bc_v2_20.02.2018.xlsx'#$лист1.b29"</f>
        <v>'file:///e:/users/%d0%90%d0%bd%d0%b0%d1%82%d0%be%d0%bb%d0%b8%d0%b9/downloads/%d0%98%d0%9b_%d0%9d%d0%a718_%d0%a2%d1%83%d1%80%d0%b8%d0%b7%d0%bc_v2_20.02.2018.xlsx'#$лист1.b29</v>
      </c>
      <c r="C30" s="68" t="str">
        <f>"'file:///e:/users/%d0%90%d0%bd%d0%b0%d1%82%d0%be%d0%bb%d0%b8%d0%b9/downloads/%d0%98%d0%9b_%d0%9d%d0%a718_%d0%a2%d1%83%d1%80%d0%b8%d0%b7%d0%bc_v2_20.02.2018.xlsx'#$лист1.c29"</f>
        <v>'file:///e:/users/%d0%90%d0%bd%d0%b0%d1%82%d0%be%d0%bb%d0%b8%d0%b9/downloads/%d0%98%d0%9b_%d0%9d%d0%a718_%d0%a2%d1%83%d1%80%d0%b8%d0%b7%d0%bc_v2_20.02.2018.xlsx'#$лист1.c29</v>
      </c>
      <c r="D30" s="68" t="str">
        <f>"'file:///e:/users/%d0%90%d0%bd%d0%b0%d1%82%d0%be%d0%bb%d0%b8%d0%b9/downloads/%d0%98%d0%9b_%d0%9d%d0%a718_%d0%a2%d1%83%d1%80%d0%b8%d0%b7%d0%bc_v2_20.02.2018.xlsx'#$лист1.d29"</f>
        <v>'file:///e:/users/%d0%90%d0%bd%d0%b0%d1%82%d0%be%d0%bb%d0%b8%d0%b9/downloads/%d0%98%d0%9b_%d0%9d%d0%a718_%d0%a2%d1%83%d1%80%d0%b8%d0%b7%d0%bc_v2_20.02.2018.xlsx'#$лист1.d29</v>
      </c>
      <c r="E30" s="66" t="str">
        <f>"'file:///e:/users/%d0%90%d0%bd%d0%b0%d1%82%d0%be%d0%bb%d0%b8%d0%b9/downloads/%d0%98%d0%9b_%d0%9d%d0%a718_%d0%a2%d1%83%d1%80%d0%b8%d0%b7%d0%bc_v2_20.02.2018.xlsx'#$лист1.e29"</f>
        <v>'file:///e:/users/%d0%90%d0%bd%d0%b0%d1%82%d0%be%d0%bb%d0%b8%d0%b9/downloads/%d0%98%d0%9b_%d0%9d%d0%a718_%d0%a2%d1%83%d1%80%d0%b8%d0%b7%d0%bc_v2_20.02.2018.xlsx'#$лист1.e29</v>
      </c>
      <c r="F30" s="72" t="str">
        <f>"'file:///e:/users/%d0%90%d0%bd%d0%b0%d1%82%d0%be%d0%bb%d0%b8%d0%b9/downloads/%d0%98%d0%9b_%d0%9d%d0%a718_%d0%a2%d1%83%d1%80%d0%b8%d0%b7%d0%bc_v2_20.02.2018.xlsx'#$лист1.f29"</f>
        <v>'file:///e:/users/%d0%90%d0%bd%d0%b0%d1%82%d0%be%d0%bb%d0%b8%d0%b9/downloads/%d0%98%d0%9b_%d0%9d%d0%a718_%d0%a2%d1%83%d1%80%d0%b8%d0%b7%d0%bc_v2_20.02.2018.xlsx'#$лист1.f29</v>
      </c>
      <c r="G30" s="70">
        <v>10</v>
      </c>
      <c r="H30" s="70"/>
      <c r="I30" s="70"/>
      <c r="J30" s="70"/>
      <c r="K30" s="71"/>
      <c r="L30" s="50"/>
    </row>
    <row r="31" spans="1:12" ht="409.5">
      <c r="A31" s="50"/>
      <c r="B31" s="66" t="str">
        <f>"'file:///e:/users/%d0%90%d0%bd%d0%b0%d1%82%d0%be%d0%bb%d0%b8%d0%b9/downloads/%d0%98%d0%9b_%d0%9d%d0%a718_%d0%a2%d1%83%d1%80%d0%b8%d0%b7%d0%bc_v2_20.02.2018.xlsx'#$лист1.b30"</f>
        <v>'file:///e:/users/%d0%90%d0%bd%d0%b0%d1%82%d0%be%d0%bb%d0%b8%d0%b9/downloads/%d0%98%d0%9b_%d0%9d%d0%a718_%d0%a2%d1%83%d1%80%d0%b8%d0%b7%d0%bc_v2_20.02.2018.xlsx'#$лист1.b30</v>
      </c>
      <c r="C31" s="68" t="str">
        <f>"'file:///e:/users/%d0%90%d0%bd%d0%b0%d1%82%d0%be%d0%bb%d0%b8%d0%b9/downloads/%d0%98%d0%9b_%d0%9d%d0%a718_%d0%a2%d1%83%d1%80%d0%b8%d0%b7%d0%bc_v2_20.02.2018.xlsx'#$лист1.c30"</f>
        <v>'file:///e:/users/%d0%90%d0%bd%d0%b0%d1%82%d0%be%d0%bb%d0%b8%d0%b9/downloads/%d0%98%d0%9b_%d0%9d%d0%a718_%d0%a2%d1%83%d1%80%d0%b8%d0%b7%d0%bc_v2_20.02.2018.xlsx'#$лист1.c30</v>
      </c>
      <c r="D31" s="68" t="str">
        <f>"'file:///e:/users/%d0%90%d0%bd%d0%b0%d1%82%d0%be%d0%bb%d0%b8%d0%b9/downloads/%d0%98%d0%9b_%d0%9d%d0%a718_%d0%a2%d1%83%d1%80%d0%b8%d0%b7%d0%bc_v2_20.02.2018.xlsx'#$лист1.d30"</f>
        <v>'file:///e:/users/%d0%90%d0%bd%d0%b0%d1%82%d0%be%d0%bb%d0%b8%d0%b9/downloads/%d0%98%d0%9b_%d0%9d%d0%a718_%d0%a2%d1%83%d1%80%d0%b8%d0%b7%d0%bc_v2_20.02.2018.xlsx'#$лист1.d30</v>
      </c>
      <c r="E31" s="66" t="str">
        <f>"'file:///e:/users/%d0%90%d0%bd%d0%b0%d1%82%d0%be%d0%bb%d0%b8%d0%b9/downloads/%d0%98%d0%9b_%d0%9d%d0%a718_%d0%a2%d1%83%d1%80%d0%b8%d0%b7%d0%bc_v2_20.02.2018.xlsx'#$лист1.e30"</f>
        <v>'file:///e:/users/%d0%90%d0%bd%d0%b0%d1%82%d0%be%d0%bb%d0%b8%d0%b9/downloads/%d0%98%d0%9b_%d0%9d%d0%a718_%d0%a2%d1%83%d1%80%d0%b8%d0%b7%d0%bc_v2_20.02.2018.xlsx'#$лист1.e30</v>
      </c>
      <c r="F31" s="72" t="str">
        <f>"'file:///e:/users/%d0%90%d0%bd%d0%b0%d1%82%d0%be%d0%bb%d0%b8%d0%b9/downloads/%d0%98%d0%9b_%d0%9d%d0%a718_%d0%a2%d1%83%d1%80%d0%b8%d0%b7%d0%bc_v2_20.02.2018.xlsx'#$лист1.f30"</f>
        <v>'file:///e:/users/%d0%90%d0%bd%d0%b0%d1%82%d0%be%d0%bb%d0%b8%d0%b9/downloads/%d0%98%d0%9b_%d0%9d%d0%a718_%d0%a2%d1%83%d1%80%d0%b8%d0%b7%d0%bc_v2_20.02.2018.xlsx'#$лист1.f30</v>
      </c>
      <c r="G31" s="70">
        <v>10</v>
      </c>
      <c r="H31" s="70"/>
      <c r="I31" s="70"/>
      <c r="J31" s="70"/>
      <c r="K31" s="71"/>
      <c r="L31" s="50"/>
    </row>
    <row r="32" spans="1:12">
      <c r="A32" s="50"/>
      <c r="B32" s="73">
        <v>3</v>
      </c>
      <c r="C32" s="68"/>
      <c r="D32" s="68"/>
      <c r="E32" s="66"/>
      <c r="F32" s="69"/>
      <c r="G32" s="70"/>
      <c r="H32" s="70"/>
      <c r="I32" s="70"/>
      <c r="J32" s="70"/>
      <c r="K32" s="71"/>
      <c r="L32" s="50"/>
    </row>
    <row r="33" spans="1:15" ht="14.85" customHeight="1">
      <c r="A33" s="50"/>
      <c r="B33" s="151" t="s">
        <v>48</v>
      </c>
      <c r="C33" s="151"/>
      <c r="D33" s="151"/>
      <c r="E33" s="151"/>
      <c r="F33" s="151"/>
      <c r="G33" s="151" t="s">
        <v>49</v>
      </c>
      <c r="H33" s="151"/>
      <c r="I33" s="151"/>
      <c r="J33" s="151"/>
      <c r="K33" s="151"/>
      <c r="L33" s="50"/>
    </row>
    <row r="34" spans="1:15" ht="38.25">
      <c r="A34" s="50"/>
      <c r="B34" s="63" t="s">
        <v>20</v>
      </c>
      <c r="C34" s="63" t="s">
        <v>21</v>
      </c>
      <c r="D34" s="63" t="s">
        <v>22</v>
      </c>
      <c r="E34" s="63" t="s">
        <v>23</v>
      </c>
      <c r="F34" s="63" t="s">
        <v>24</v>
      </c>
      <c r="G34" s="64" t="s">
        <v>24</v>
      </c>
      <c r="H34" s="64" t="s">
        <v>25</v>
      </c>
      <c r="I34" s="64" t="s">
        <v>26</v>
      </c>
      <c r="J34" s="65" t="s">
        <v>27</v>
      </c>
      <c r="K34" s="64" t="s">
        <v>28</v>
      </c>
      <c r="L34" s="50"/>
    </row>
    <row r="35" spans="1:15">
      <c r="A35" s="50"/>
      <c r="B35" s="66">
        <v>1</v>
      </c>
      <c r="C35" s="67" t="s">
        <v>50</v>
      </c>
      <c r="D35" s="68"/>
      <c r="E35" s="66" t="s">
        <v>35</v>
      </c>
      <c r="F35" s="72"/>
      <c r="G35" s="70"/>
      <c r="H35" s="70"/>
      <c r="I35" s="70"/>
      <c r="J35" s="70"/>
      <c r="K35" s="71"/>
      <c r="L35" s="50"/>
    </row>
    <row r="36" spans="1:15" ht="14.85" customHeight="1">
      <c r="A36" s="50"/>
      <c r="B36" s="151" t="s">
        <v>52</v>
      </c>
      <c r="C36" s="151"/>
      <c r="D36" s="151"/>
      <c r="E36" s="151"/>
      <c r="F36" s="151"/>
      <c r="G36" s="151"/>
      <c r="H36" s="151"/>
      <c r="I36" s="151"/>
      <c r="J36" s="151"/>
      <c r="K36" s="151"/>
      <c r="L36" s="50"/>
    </row>
    <row r="37" spans="1:15" ht="15.6" customHeight="1">
      <c r="A37" s="50"/>
      <c r="B37" s="63" t="s">
        <v>20</v>
      </c>
      <c r="C37" s="152" t="s">
        <v>53</v>
      </c>
      <c r="D37" s="152"/>
      <c r="E37" s="152"/>
      <c r="F37" s="152"/>
      <c r="G37" s="153" t="s">
        <v>28</v>
      </c>
      <c r="H37" s="153"/>
      <c r="I37" s="153"/>
      <c r="J37" s="153"/>
      <c r="K37" s="153"/>
      <c r="L37" s="50"/>
    </row>
    <row r="38" spans="1:15" ht="28.5" customHeight="1">
      <c r="A38" s="50"/>
      <c r="B38" s="63" t="str">
        <f>"'file:///e:/users/%d0%90%d0%bd%d0%b0%d1%82%d0%be%d0%bb%d0%b8%d0%b9/downloads/%d0%98%d0%9b_%d0%9d%d0%a718_%d0%a2%d1%83%d1%80%d0%b8%d0%b7%d0%bc_v2_20.02.2018.xlsx'#$лист1.b36"</f>
        <v>'file:///e:/users/%d0%90%d0%bd%d0%b0%d1%82%d0%be%d0%bb%d0%b8%d0%b9/downloads/%d0%98%d0%9b_%d0%9d%d0%a718_%d0%a2%d1%83%d1%80%d0%b8%d0%b7%d0%bc_v2_20.02.2018.xlsx'#$лист1.b36</v>
      </c>
      <c r="C38" s="149" t="str">
        <f>"'file:///e:/users/%d0%90%d0%bd%d0%b0%d1%82%d0%be%d0%bb%d0%b8%d0%b9/downloads/%d0%98%d0%9b_%d0%9d%d0%a718_%d0%a2%d1%83%d1%80%d0%b8%d0%b7%d0%bc_v2_20.02.2018.xlsx'#$лист1.c36"</f>
        <v>'file:///e:/users/%d0%90%d0%bd%d0%b0%d1%82%d0%be%d0%bb%d0%b8%d0%b9/downloads/%d0%98%d0%9b_%d0%9d%d0%a718_%d0%a2%d1%83%d1%80%d0%b8%d0%b7%d0%bc_v2_20.02.2018.xlsx'#$лист1.c36</v>
      </c>
      <c r="D38" s="149"/>
      <c r="E38" s="149"/>
      <c r="F38" s="149"/>
      <c r="G38" s="75"/>
      <c r="H38" s="76"/>
      <c r="I38" s="76"/>
      <c r="J38" s="76"/>
      <c r="K38" s="77"/>
      <c r="L38" s="50"/>
    </row>
    <row r="39" spans="1:15" ht="409.5">
      <c r="A39" s="50"/>
      <c r="B39" s="66" t="str">
        <f>"'file:///e:/users/%d0%90%d0%bd%d0%b0%d1%82%d0%be%d0%bb%d0%b8%d0%b9/downloads/%d0%98%d0%9b_%d0%9d%d0%a718_%d0%a2%d1%83%d1%80%d0%b8%d0%b7%d0%bc_v2_20.02.2018.xlsx'#$лист1.b37"</f>
        <v>'file:///e:/users/%d0%90%d0%bd%d0%b0%d1%82%d0%be%d0%bb%d0%b8%d0%b9/downloads/%d0%98%d0%9b_%d0%9d%d0%a718_%d0%a2%d1%83%d1%80%d0%b8%d0%b7%d0%bc_v2_20.02.2018.xlsx'#$лист1.b37</v>
      </c>
      <c r="C39" s="154" t="str">
        <f>"'file:///e:/users/%d0%90%d0%bd%d0%b0%d1%82%d0%be%d0%bb%d0%b8%d0%b9/downloads/%d0%98%d0%9b_%d0%9d%d0%a718_%d0%a2%d1%83%d1%80%d0%b8%d0%b7%d0%bc_v2_20.02.2018.xlsx'#$лист1.c37"</f>
        <v>'file:///e:/users/%d0%90%d0%bd%d0%b0%d1%82%d0%be%d0%bb%d0%b8%d0%b9/downloads/%d0%98%d0%9b_%d0%9d%d0%a718_%d0%a2%d1%83%d1%80%d0%b8%d0%b7%d0%bc_v2_20.02.2018.xlsx'#$лист1.c37</v>
      </c>
      <c r="D39" s="154"/>
      <c r="E39" s="154"/>
      <c r="F39" s="154"/>
      <c r="G39" s="155"/>
      <c r="H39" s="155"/>
      <c r="I39" s="155"/>
      <c r="J39" s="155"/>
      <c r="K39" s="155"/>
      <c r="L39" s="50"/>
    </row>
    <row r="40" spans="1:15" ht="409.5">
      <c r="A40" s="50"/>
      <c r="B40" s="66" t="str">
        <f>"'file:///e:/users/%d0%90%d0%bd%d0%b0%d1%82%d0%be%d0%bb%d0%b8%d0%b9/downloads/%d0%98%d0%9b_%d0%9d%d0%a718_%d0%a2%d1%83%d1%80%d0%b8%d0%b7%d0%bc_v2_20.02.2018.xlsx'#$лист1.b38"</f>
        <v>'file:///e:/users/%d0%90%d0%bd%d0%b0%d1%82%d0%be%d0%bb%d0%b8%d0%b9/downloads/%d0%98%d0%9b_%d0%9d%d0%a718_%d0%a2%d1%83%d1%80%d0%b8%d0%b7%d0%bc_v2_20.02.2018.xlsx'#$лист1.b38</v>
      </c>
      <c r="C40" s="154" t="str">
        <f>"'file:///e:/users/%d0%90%d0%bd%d0%b0%d1%82%d0%be%d0%bb%d0%b8%d0%b9/downloads/%d0%98%d0%9b_%d0%9d%d0%a718_%d0%a2%d1%83%d1%80%d0%b8%d0%b7%d0%bc_v2_20.02.2018.xlsx'#$лист1.c38"</f>
        <v>'file:///e:/users/%d0%90%d0%bd%d0%b0%d1%82%d0%be%d0%bb%d0%b8%d0%b9/downloads/%d0%98%d0%9b_%d0%9d%d0%a718_%d0%a2%d1%83%d1%80%d0%b8%d0%b7%d0%bc_v2_20.02.2018.xlsx'#$лист1.c38</v>
      </c>
      <c r="D40" s="154"/>
      <c r="E40" s="154"/>
      <c r="F40" s="154"/>
      <c r="G40" s="155"/>
      <c r="H40" s="155"/>
      <c r="I40" s="155"/>
      <c r="J40" s="155"/>
      <c r="K40" s="155"/>
      <c r="L40" s="50"/>
    </row>
    <row r="41" spans="1:15" ht="23.85" customHeight="1">
      <c r="A41" s="50"/>
      <c r="B41" s="66" t="str">
        <f>"'file:///e:/users/%d0%90%d0%bd%d0%b0%d1%82%d0%be%d0%bb%d0%b8%d0%b9/downloads/%d0%98%d0%9b_%d0%9d%d0%a718_%d0%a2%d1%83%d1%80%d0%b8%d0%b7%d0%bc_v2_20.02.2018.xlsx'#$лист1.b39"</f>
        <v>'file:///e:/users/%d0%90%d0%bd%d0%b0%d1%82%d0%be%d0%bb%d0%b8%d0%b9/downloads/%d0%98%d0%9b_%d0%9d%d0%a718_%d0%a2%d1%83%d1%80%d0%b8%d0%b7%d0%bc_v2_20.02.2018.xlsx'#$лист1.b39</v>
      </c>
      <c r="C41" s="154" t="str">
        <f>"'file:///e:/users/%d0%90%d0%bd%d0%b0%d1%82%d0%be%d0%bb%d0%b8%d0%b9/downloads/%d0%98%d0%9b_%d0%9d%d0%a718_%d0%a2%d1%83%d1%80%d0%b8%d0%b7%d0%bc_v2_20.02.2018.xlsx'#$лист1.c39"</f>
        <v>'file:///e:/users/%d0%90%d0%bd%d0%b0%d1%82%d0%be%d0%bb%d0%b8%d0%b9/downloads/%d0%98%d0%9b_%d0%9d%d0%a718_%d0%a2%d1%83%d1%80%d0%b8%d0%b7%d0%bc_v2_20.02.2018.xlsx'#$лист1.c39</v>
      </c>
      <c r="D41" s="154"/>
      <c r="E41" s="154"/>
      <c r="F41" s="154"/>
      <c r="G41" s="155" t="s">
        <v>58</v>
      </c>
      <c r="H41" s="155"/>
      <c r="I41" s="155"/>
      <c r="J41" s="155"/>
      <c r="K41" s="155"/>
      <c r="L41" s="50"/>
    </row>
    <row r="42" spans="1:15">
      <c r="A42" s="50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50"/>
    </row>
    <row r="43" spans="1:15">
      <c r="A43" s="50"/>
      <c r="B43" s="57"/>
      <c r="C43" s="59"/>
      <c r="D43" s="59"/>
      <c r="E43" s="59"/>
      <c r="F43" s="59"/>
      <c r="G43" s="59"/>
      <c r="H43" s="59"/>
      <c r="I43" s="59"/>
      <c r="J43" s="59"/>
      <c r="K43" s="80"/>
      <c r="L43" s="50"/>
    </row>
    <row r="44" spans="1:15">
      <c r="A44" s="50"/>
      <c r="B44" s="57"/>
      <c r="C44" s="59"/>
      <c r="D44" s="59"/>
      <c r="E44" s="59"/>
      <c r="F44" s="60"/>
      <c r="G44" s="81"/>
      <c r="H44" s="81"/>
      <c r="I44" s="81"/>
      <c r="J44" s="81"/>
      <c r="K44" s="80"/>
      <c r="L44" s="50"/>
      <c r="O44" s="68"/>
    </row>
    <row r="45" spans="1:15" ht="21.75" customHeight="1">
      <c r="A45" s="50"/>
      <c r="B45" s="150" t="s">
        <v>59</v>
      </c>
      <c r="C45" s="150"/>
      <c r="D45" s="150"/>
      <c r="E45" s="150"/>
      <c r="F45" s="150"/>
      <c r="G45" s="150"/>
      <c r="H45" s="150"/>
      <c r="I45" s="150"/>
      <c r="J45" s="150"/>
      <c r="K45" s="150"/>
      <c r="L45" s="50"/>
    </row>
    <row r="46" spans="1:15" ht="16.5" customHeight="1">
      <c r="A46" s="50"/>
      <c r="B46" s="151" t="s">
        <v>19</v>
      </c>
      <c r="C46" s="151"/>
      <c r="D46" s="151"/>
      <c r="E46" s="151"/>
      <c r="F46" s="151"/>
      <c r="G46" s="151"/>
      <c r="H46" s="151"/>
      <c r="I46" s="151"/>
      <c r="J46" s="151"/>
      <c r="K46" s="151"/>
      <c r="L46" s="50"/>
    </row>
    <row r="47" spans="1:15" ht="38.25">
      <c r="A47" s="50"/>
      <c r="B47" s="63" t="s">
        <v>20</v>
      </c>
      <c r="C47" s="63" t="s">
        <v>21</v>
      </c>
      <c r="D47" s="63" t="s">
        <v>22</v>
      </c>
      <c r="E47" s="63" t="s">
        <v>23</v>
      </c>
      <c r="F47" s="63" t="s">
        <v>24</v>
      </c>
      <c r="G47" s="64" t="s">
        <v>24</v>
      </c>
      <c r="H47" s="64" t="s">
        <v>25</v>
      </c>
      <c r="I47" s="64" t="s">
        <v>26</v>
      </c>
      <c r="J47" s="65" t="s">
        <v>27</v>
      </c>
      <c r="K47" s="64" t="s">
        <v>28</v>
      </c>
      <c r="L47" s="50"/>
    </row>
    <row r="48" spans="1:15" ht="409.5">
      <c r="A48" s="50"/>
      <c r="B48" s="66" t="str">
        <f>"'file:///e:/users/%d0%90%d0%bd%d0%b0%d1%82%d0%be%d0%bb%d0%b8%d0%b9/downloads/%d0%98%d0%9b_%d0%9d%d0%a718_%d0%a2%d1%83%d1%80%d0%b8%d0%b7%d0%bc_v2_20.02.2018.xlsx'#$лист1.b46"</f>
        <v>'file:///e:/users/%d0%90%d0%bd%d0%b0%d1%82%d0%be%d0%bb%d0%b8%d0%b9/downloads/%d0%98%d0%9b_%d0%9d%d0%a718_%d0%a2%d1%83%d1%80%d0%b8%d0%b7%d0%bc_v2_20.02.2018.xlsx'#$лист1.b46</v>
      </c>
      <c r="C48" s="82" t="str">
        <f>"'file:///e:/users/%d0%90%d0%bd%d0%b0%d1%82%d0%be%d0%bb%d0%b8%d0%b9/downloads/%d0%98%d0%9b_%d0%9d%d0%a718_%d0%a2%d1%83%d1%80%d0%b8%d0%b7%d0%bc_v2_20.02.2018.xlsx'#$лист1.c46"</f>
        <v>'file:///e:/users/%d0%90%d0%bd%d0%b0%d1%82%d0%be%d0%bb%d0%b8%d0%b9/downloads/%d0%98%d0%9b_%d0%9d%d0%a718_%d0%a2%d1%83%d1%80%d0%b8%d0%b7%d0%bc_v2_20.02.2018.xlsx'#$лист1.c46</v>
      </c>
      <c r="D48" s="83" t="s">
        <v>62</v>
      </c>
      <c r="E48" s="84" t="str">
        <f>"'file:///e:/users/%d0%90%d0%bd%d0%b0%d1%82%d0%be%d0%bb%d0%b8%d0%b9/downloads/%d0%98%d0%9b_%d0%9d%d0%a718_%d0%a2%d1%83%d1%80%d0%b8%d0%b7%d0%bc_v2_20.02.2018.xlsx'#$лист1.e46"</f>
        <v>'file:///e:/users/%d0%90%d0%bd%d0%b0%d1%82%d0%be%d0%bb%d0%b8%d0%b9/downloads/%d0%98%d0%9b_%d0%9d%d0%a718_%d0%a2%d1%83%d1%80%d0%b8%d0%b7%d0%bc_v2_20.02.2018.xlsx'#$лист1.e46</v>
      </c>
      <c r="F48" s="85" t="str">
        <f>"'file:///e:/users/%d0%90%d0%bd%d0%b0%d1%82%d0%be%d0%bb%d0%b8%d0%b9/downloads/%d0%98%d0%9b_%d0%9d%d0%a718_%d0%a2%d1%83%d1%80%d0%b8%d0%b7%d0%bc_v2_20.02.2018.xlsx'#$лист1.f46"</f>
        <v>'file:///e:/users/%d0%90%d0%bd%d0%b0%d1%82%d0%be%d0%bb%d0%b8%d0%b9/downloads/%d0%98%d0%9b_%d0%9d%d0%a718_%d0%a2%d1%83%d1%80%d0%b8%d0%b7%d0%bc_v2_20.02.2018.xlsx'#$лист1.f46</v>
      </c>
      <c r="G48" s="86" t="str">
        <f>"'file:///e:/users/%d0%90%d0%bd%d0%b0%d1%82%d0%be%d0%bb%d0%b8%d0%b9/downloads/%d0%98%d0%9b_%d0%9d%d0%a718_%d0%a2%d1%83%d1%80%d0%b8%d0%b7%d0%bc_v2_20.02.2018.xlsx'#$лист1.g46"</f>
        <v>'file:///e:/users/%d0%90%d0%bd%d0%b0%d1%82%d0%be%d0%bb%d0%b8%d0%b9/downloads/%d0%98%d0%9b_%d0%9d%d0%a718_%d0%a2%d1%83%d1%80%d0%b8%d0%b7%d0%bc_v2_20.02.2018.xlsx'#$лист1.g46</v>
      </c>
      <c r="H48" s="86"/>
      <c r="I48" s="86"/>
      <c r="J48" s="86"/>
      <c r="K48" s="79"/>
      <c r="L48" s="50"/>
    </row>
    <row r="49" spans="1:12" ht="409.5">
      <c r="A49" s="50"/>
      <c r="B49" s="66" t="str">
        <f>"'file:///e:/users/%d0%90%d0%bd%d0%b0%d1%82%d0%be%d0%bb%d0%b8%d0%b9/downloads/%d0%98%d0%9b_%d0%9d%d0%a718_%d0%a2%d1%83%d1%80%d0%b8%d0%b7%d0%bc_v2_20.02.2018.xlsx'#$лист1.b47"</f>
        <v>'file:///e:/users/%d0%90%d0%bd%d0%b0%d1%82%d0%be%d0%bb%d0%b8%d0%b9/downloads/%d0%98%d0%9b_%d0%9d%d0%a718_%d0%a2%d1%83%d1%80%d0%b8%d0%b7%d0%bc_v2_20.02.2018.xlsx'#$лист1.b47</v>
      </c>
      <c r="C49" s="68" t="str">
        <f>"'file:///e:/users/%d0%90%d0%bd%d0%b0%d1%82%d0%be%d0%bb%d0%b8%d0%b9/downloads/%d0%98%d0%9b_%d0%9d%d0%a718_%d0%a2%d1%83%d1%80%d0%b8%d0%b7%d0%bc_v2_20.02.2018.xlsx'#$лист1.c47"</f>
        <v>'file:///e:/users/%d0%90%d0%bd%d0%b0%d1%82%d0%be%d0%bb%d0%b8%d0%b9/downloads/%d0%98%d0%9b_%d0%9d%d0%a718_%d0%a2%d1%83%d1%80%d0%b8%d0%b7%d0%bc_v2_20.02.2018.xlsx'#$лист1.c47</v>
      </c>
      <c r="D49" s="68" t="s">
        <v>64</v>
      </c>
      <c r="E49" s="84" t="str">
        <f>"'file:///e:/users/%d0%90%d0%bd%d0%b0%d1%82%d0%be%d0%bb%d0%b8%d0%b9/downloads/%d0%98%d0%9b_%d0%9d%d0%a718_%d0%a2%d1%83%d1%80%d0%b8%d0%b7%d0%bc_v2_20.02.2018.xlsx'#$лист1.e47"</f>
        <v>'file:///e:/users/%d0%90%d0%bd%d0%b0%d1%82%d0%be%d0%bb%d0%b8%d0%b9/downloads/%d0%98%d0%9b_%d0%9d%d0%a718_%d0%a2%d1%83%d1%80%d0%b8%d0%b7%d0%bc_v2_20.02.2018.xlsx'#$лист1.e47</v>
      </c>
      <c r="F49" s="85" t="str">
        <f>"'file:///e:/users/%d0%90%d0%bd%d0%b0%d1%82%d0%be%d0%bb%d0%b8%d0%b9/downloads/%d0%98%d0%9b_%d0%9d%d0%a718_%d0%a2%d1%83%d1%80%d0%b8%d0%b7%d0%bc_v2_20.02.2018.xlsx'#$лист1.f47"</f>
        <v>'file:///e:/users/%d0%90%d0%bd%d0%b0%d1%82%d0%be%d0%bb%d0%b8%d0%b9/downloads/%d0%98%d0%9b_%d0%9d%d0%a718_%d0%a2%d1%83%d1%80%d0%b8%d0%b7%d0%bc_v2_20.02.2018.xlsx'#$лист1.f47</v>
      </c>
      <c r="G49" s="86" t="str">
        <f>"'file:///e:/users/%d0%90%d0%bd%d0%b0%d1%82%d0%be%d0%bb%d0%b8%d0%b9/downloads/%d0%98%d0%9b_%d0%9d%d0%a718_%d0%a2%d1%83%d1%80%d0%b8%d0%b7%d0%bc_v2_20.02.2018.xlsx'#$лист1.g47"</f>
        <v>'file:///e:/users/%d0%90%d0%bd%d0%b0%d1%82%d0%be%d0%bb%d0%b8%d0%b9/downloads/%d0%98%d0%9b_%d0%9d%d0%a718_%d0%a2%d1%83%d1%80%d0%b8%d0%b7%d0%bc_v2_20.02.2018.xlsx'#$лист1.g47</v>
      </c>
      <c r="H49" s="86"/>
      <c r="I49" s="86"/>
      <c r="J49" s="86"/>
      <c r="K49" s="79"/>
      <c r="L49" s="50"/>
    </row>
    <row r="50" spans="1:12" ht="409.5">
      <c r="A50" s="50"/>
      <c r="B50" s="66" t="str">
        <f>"'file:///e:/users/%d0%90%d0%bd%d0%b0%d1%82%d0%be%d0%bb%d0%b8%d0%b9/downloads/%d0%98%d0%9b_%d0%9d%d0%a718_%d0%a2%d1%83%d1%80%d0%b8%d0%b7%d0%bc_v2_20.02.2018.xlsx'#$лист1.b48"</f>
        <v>'file:///e:/users/%d0%90%d0%bd%d0%b0%d1%82%d0%be%d0%bb%d0%b8%d0%b9/downloads/%d0%98%d0%9b_%d0%9d%d0%a718_%d0%a2%d1%83%d1%80%d0%b8%d0%b7%d0%bc_v2_20.02.2018.xlsx'#$лист1.b48</v>
      </c>
      <c r="C50" s="87" t="str">
        <f>"'file:///e:/users/%d0%90%d0%bd%d0%b0%d1%82%d0%be%d0%bb%d0%b8%d0%b9/downloads/%d0%98%d0%9b_%d0%9d%d0%a718_%d0%a2%d1%83%d1%80%d0%b8%d0%b7%d0%bc_v2_20.02.2018.xlsx'#$лист1.c48"</f>
        <v>'file:///e:/users/%d0%90%d0%bd%d0%b0%d1%82%d0%be%d0%bb%d0%b8%d0%b9/downloads/%d0%98%d0%9b_%d0%9d%d0%a718_%d0%a2%d1%83%d1%80%d0%b8%d0%b7%d0%bc_v2_20.02.2018.xlsx'#$лист1.c48</v>
      </c>
      <c r="D50" s="83" t="str">
        <f>"'file:///e:/users/%d0%90%d0%bd%d0%b0%d1%82%d0%be%d0%bb%d0%b8%d0%b9/downloads/%d0%98%d0%9b_%d0%9d%d0%a718_%d0%a2%d1%83%d1%80%d0%b8%d0%b7%d0%bc_v2_20.02.2018.xlsx'#$лист1.d48"</f>
        <v>'file:///e:/users/%d0%90%d0%bd%d0%b0%d1%82%d0%be%d0%bb%d0%b8%d0%b9/downloads/%d0%98%d0%9b_%d0%9d%d0%a718_%d0%a2%d1%83%d1%80%d0%b8%d0%b7%d0%bc_v2_20.02.2018.xlsx'#$лист1.d48</v>
      </c>
      <c r="E50" s="84" t="str">
        <f>"'file:///e:/users/%d0%90%d0%bd%d0%b0%d1%82%d0%be%d0%bb%d0%b8%d0%b9/downloads/%d0%98%d0%9b_%d0%9d%d0%a718_%d0%a2%d1%83%d1%80%d0%b8%d0%b7%d0%bc_v2_20.02.2018.xlsx'#$лист1.e48"</f>
        <v>'file:///e:/users/%d0%90%d0%bd%d0%b0%d1%82%d0%be%d0%bb%d0%b8%d0%b9/downloads/%d0%98%d0%9b_%d0%9d%d0%a718_%d0%a2%d1%83%d1%80%d0%b8%d0%b7%d0%bc_v2_20.02.2018.xlsx'#$лист1.e48</v>
      </c>
      <c r="F50" s="85" t="str">
        <f>"'file:///e:/users/%d0%90%d0%bd%d0%b0%d1%82%d0%be%d0%bb%d0%b8%d0%b9/downloads/%d0%98%d0%9b_%d0%9d%d0%a718_%d0%a2%d1%83%d1%80%d0%b8%d0%b7%d0%bc_v2_20.02.2018.xlsx'#$лист1.f48"</f>
        <v>'file:///e:/users/%d0%90%d0%bd%d0%b0%d1%82%d0%be%d0%bb%d0%b8%d0%b9/downloads/%d0%98%d0%9b_%d0%9d%d0%a718_%d0%a2%d1%83%d1%80%d0%b8%d0%b7%d0%bc_v2_20.02.2018.xlsx'#$лист1.f48</v>
      </c>
      <c r="G50" s="64" t="str">
        <f>"'file:///e:/users/%d0%90%d0%bd%d0%b0%d1%82%d0%be%d0%bb%d0%b8%d0%b9/downloads/%d0%98%d0%9b_%d0%9d%d0%a718_%d0%a2%d1%83%d1%80%d0%b8%d0%b7%d0%bc_v2_20.02.2018.xlsx'#$лист1.g48"</f>
        <v>'file:///e:/users/%d0%90%d0%bd%d0%b0%d1%82%d0%be%d0%bb%d0%b8%d0%b9/downloads/%d0%98%d0%9b_%d0%9d%d0%a718_%d0%a2%d1%83%d1%80%d0%b8%d0%b7%d0%bc_v2_20.02.2018.xlsx'#$лист1.g48</v>
      </c>
      <c r="H50" s="64"/>
      <c r="I50" s="64"/>
      <c r="J50" s="64"/>
      <c r="K50" s="79"/>
      <c r="L50" s="50"/>
    </row>
    <row r="51" spans="1:12" ht="409.5">
      <c r="A51" s="50"/>
      <c r="B51" s="66" t="str">
        <f>"'file:///e:/users/%d0%90%d0%bd%d0%b0%d1%82%d0%be%d0%bb%d0%b8%d0%b9/downloads/%d0%98%d0%9b_%d0%9d%d0%a718_%d0%a2%d1%83%d1%80%d0%b8%d0%b7%d0%bc_v2_20.02.2018.xlsx'#$лист1.b49"</f>
        <v>'file:///e:/users/%d0%90%d0%bd%d0%b0%d1%82%d0%be%d0%bb%d0%b8%d0%b9/downloads/%d0%98%d0%9b_%d0%9d%d0%a718_%d0%a2%d1%83%d1%80%d0%b8%d0%b7%d0%bc_v2_20.02.2018.xlsx'#$лист1.b49</v>
      </c>
      <c r="C51" s="87" t="str">
        <f>"'file:///e:/users/%d0%90%d0%bd%d0%b0%d1%82%d0%be%d0%bb%d0%b8%d0%b9/downloads/%d0%98%d0%9b_%d0%9d%d0%a718_%d0%a2%d1%83%d1%80%d0%b8%d0%b7%d0%bc_v2_20.02.2018.xlsx'#$лист1.c49"</f>
        <v>'file:///e:/users/%d0%90%d0%bd%d0%b0%d1%82%d0%be%d0%bb%d0%b8%d0%b9/downloads/%d0%98%d0%9b_%d0%9d%d0%a718_%d0%a2%d1%83%d1%80%d0%b8%d0%b7%d0%bc_v2_20.02.2018.xlsx'#$лист1.c49</v>
      </c>
      <c r="D51" s="83" t="str">
        <f>"'file:///e:/users/%d0%90%d0%bd%d0%b0%d1%82%d0%be%d0%bb%d0%b8%d0%b9/downloads/%d0%98%d0%9b_%d0%9d%d0%a718_%d0%a2%d1%83%d1%80%d0%b8%d0%b7%d0%bc_v2_20.02.2018.xlsx'#$лист1.d49"</f>
        <v>'file:///e:/users/%d0%90%d0%bd%d0%b0%d1%82%d0%be%d0%bb%d0%b8%d0%b9/downloads/%d0%98%d0%9b_%d0%9d%d0%a718_%d0%a2%d1%83%d1%80%d0%b8%d0%b7%d0%bc_v2_20.02.2018.xlsx'#$лист1.d49</v>
      </c>
      <c r="E51" s="84" t="str">
        <f>"'file:///e:/users/%d0%90%d0%bd%d0%b0%d1%82%d0%be%d0%bb%d0%b8%d0%b9/downloads/%d0%98%d0%9b_%d0%9d%d0%a718_%d0%a2%d1%83%d1%80%d0%b8%d0%b7%d0%bc_v2_20.02.2018.xlsx'#$лист1.e49"</f>
        <v>'file:///e:/users/%d0%90%d0%bd%d0%b0%d1%82%d0%be%d0%bb%d0%b8%d0%b9/downloads/%d0%98%d0%9b_%d0%9d%d0%a718_%d0%a2%d1%83%d1%80%d0%b8%d0%b7%d0%bc_v2_20.02.2018.xlsx'#$лист1.e49</v>
      </c>
      <c r="F51" s="85" t="str">
        <f>"'file:///e:/users/%d0%90%d0%bd%d0%b0%d1%82%d0%be%d0%bb%d0%b8%d0%b9/downloads/%d0%98%d0%9b_%d0%9d%d0%a718_%d0%a2%d1%83%d1%80%d0%b8%d0%b7%d0%bc_v2_20.02.2018.xlsx'#$лист1.f49"</f>
        <v>'file:///e:/users/%d0%90%d0%bd%d0%b0%d1%82%d0%be%d0%bb%d0%b8%d0%b9/downloads/%d0%98%d0%9b_%d0%9d%d0%a718_%d0%a2%d1%83%d1%80%d0%b8%d0%b7%d0%bc_v2_20.02.2018.xlsx'#$лист1.f49</v>
      </c>
      <c r="G51" s="64" t="str">
        <f>"'file:///e:/users/%d0%90%d0%bd%d0%b0%d1%82%d0%be%d0%bb%d0%b8%d0%b9/downloads/%d0%98%d0%9b_%d0%9d%d0%a718_%d0%a2%d1%83%d1%80%d0%b8%d0%b7%d0%bc_v2_20.02.2018.xlsx'#$лист1.g49"</f>
        <v>'file:///e:/users/%d0%90%d0%bd%d0%b0%d1%82%d0%be%d0%bb%d0%b8%d0%b9/downloads/%d0%98%d0%9b_%d0%9d%d0%a718_%d0%a2%d1%83%d1%80%d0%b8%d0%b7%d0%bc_v2_20.02.2018.xlsx'#$лист1.g49</v>
      </c>
      <c r="H51" s="64"/>
      <c r="I51" s="64"/>
      <c r="J51" s="64"/>
      <c r="K51" s="79"/>
      <c r="L51" s="50"/>
    </row>
    <row r="52" spans="1:12" ht="409.5">
      <c r="A52" s="50"/>
      <c r="B52" s="66" t="str">
        <f>"'file:///e:/users/%d0%90%d0%bd%d0%b0%d1%82%d0%be%d0%bb%d0%b8%d0%b9/downloads/%d0%98%d0%9b_%d0%9d%d0%a718_%d0%a2%d1%83%d1%80%d0%b8%d0%b7%d0%bc_v2_20.02.2018.xlsx'#$лист1.b50"</f>
        <v>'file:///e:/users/%d0%90%d0%bd%d0%b0%d1%82%d0%be%d0%bb%d0%b8%d0%b9/downloads/%d0%98%d0%9b_%d0%9d%d0%a718_%d0%a2%d1%83%d1%80%d0%b8%d0%b7%d0%bc_v2_20.02.2018.xlsx'#$лист1.b50</v>
      </c>
      <c r="C52" s="82" t="str">
        <f>"'file:///e:/users/%d0%90%d0%bd%d0%b0%d1%82%d0%be%d0%bb%d0%b8%d0%b9/downloads/%d0%98%d0%9b_%d0%9d%d0%a718_%d0%a2%d1%83%d1%80%d0%b8%d0%b7%d0%bc_v2_20.02.2018.xlsx'#$лист1.c50"</f>
        <v>'file:///e:/users/%d0%90%d0%bd%d0%b0%d1%82%d0%be%d0%bb%d0%b8%d0%b9/downloads/%d0%98%d0%9b_%d0%9d%d0%a718_%d0%a2%d1%83%d1%80%d0%b8%d0%b7%d0%bc_v2_20.02.2018.xlsx'#$лист1.c50</v>
      </c>
      <c r="D52" s="68" t="s">
        <v>37</v>
      </c>
      <c r="E52" s="84" t="str">
        <f>"'file:///e:/users/%d0%90%d0%bd%d0%b0%d1%82%d0%be%d0%bb%d0%b8%d0%b9/downloads/%d0%98%d0%9b_%d0%9d%d0%a718_%d0%a2%d1%83%d1%80%d0%b8%d0%b7%d0%bc_v2_20.02.2018.xlsx'#$лист1.e50"</f>
        <v>'file:///e:/users/%d0%90%d0%bd%d0%b0%d1%82%d0%be%d0%bb%d0%b8%d0%b9/downloads/%d0%98%d0%9b_%d0%9d%d0%a718_%d0%a2%d1%83%d1%80%d0%b8%d0%b7%d0%bc_v2_20.02.2018.xlsx'#$лист1.e50</v>
      </c>
      <c r="F52" s="85" t="str">
        <f>"'file:///e:/users/%d0%90%d0%bd%d0%b0%d1%82%d0%be%d0%bb%d0%b8%d0%b9/downloads/%d0%98%d0%9b_%d0%9d%d0%a718_%d0%a2%d1%83%d1%80%d0%b8%d0%b7%d0%bc_v2_20.02.2018.xlsx'#$лист1.f50"</f>
        <v>'file:///e:/users/%d0%90%d0%bd%d0%b0%d1%82%d0%be%d0%bb%d0%b8%d0%b9/downloads/%d0%98%d0%9b_%d0%9d%d0%a718_%d0%a2%d1%83%d1%80%d0%b8%d0%b7%d0%bc_v2_20.02.2018.xlsx'#$лист1.f50</v>
      </c>
      <c r="G52" s="64" t="str">
        <f>"'file:///e:/users/%d0%90%d0%bd%d0%b0%d1%82%d0%be%d0%bb%d0%b8%d0%b9/downloads/%d0%98%d0%9b_%d0%9d%d0%a718_%d0%a2%d1%83%d1%80%d0%b8%d0%b7%d0%bc_v2_20.02.2018.xlsx'#$лист1.g50"</f>
        <v>'file:///e:/users/%d0%90%d0%bd%d0%b0%d1%82%d0%be%d0%bb%d0%b8%d0%b9/downloads/%d0%98%d0%9b_%d0%9d%d0%a718_%d0%a2%d1%83%d1%80%d0%b8%d0%b7%d0%bc_v2_20.02.2018.xlsx'#$лист1.g50</v>
      </c>
      <c r="H52" s="64"/>
      <c r="I52" s="64"/>
      <c r="J52" s="64"/>
      <c r="K52" s="79"/>
      <c r="L52" s="50"/>
    </row>
    <row r="53" spans="1:12" ht="409.5">
      <c r="A53" s="50"/>
      <c r="B53" s="66" t="str">
        <f>"'file:///e:/users/%d0%90%d0%bd%d0%b0%d1%82%d0%be%d0%bb%d0%b8%d0%b9/downloads/%d0%98%d0%9b_%d0%9d%d0%a718_%d0%a2%d1%83%d1%80%d0%b8%d0%b7%d0%bc_v2_20.02.2018.xlsx'#$лист1.b51"</f>
        <v>'file:///e:/users/%d0%90%d0%bd%d0%b0%d1%82%d0%be%d0%bb%d0%b8%d0%b9/downloads/%d0%98%d0%9b_%d0%9d%d0%a718_%d0%a2%d1%83%d1%80%d0%b8%d0%b7%d0%bc_v2_20.02.2018.xlsx'#$лист1.b51</v>
      </c>
      <c r="C53" s="88" t="str">
        <f>"'file:///e:/users/%d0%90%d0%bd%d0%b0%d1%82%d0%be%d0%bb%d0%b8%d0%b9/downloads/%d0%98%d0%9b_%d0%9d%d0%a718_%d0%a2%d1%83%d1%80%d0%b8%d0%b7%d0%bc_v2_20.02.2018.xlsx'#$лист1.c51"</f>
        <v>'file:///e:/users/%d0%90%d0%bd%d0%b0%d1%82%d0%be%d0%bb%d0%b8%d0%b9/downloads/%d0%98%d0%9b_%d0%9d%d0%a718_%d0%a2%d1%83%d1%80%d0%b8%d0%b7%d0%bc_v2_20.02.2018.xlsx'#$лист1.c51</v>
      </c>
      <c r="D53" s="89" t="str">
        <f>"'file:///e:/users/%d0%90%d0%bd%d0%b0%d1%82%d0%be%d0%bb%d0%b8%d0%b9/downloads/%d0%98%d0%9b_%d0%9d%d0%a718_%d0%a2%d1%83%d1%80%d0%b8%d0%b7%d0%bc_v2_20.02.2018.xlsx'#$лист1.d51"</f>
        <v>'file:///e:/users/%d0%90%d0%bd%d0%b0%d1%82%d0%be%d0%bb%d0%b8%d0%b9/downloads/%d0%98%d0%9b_%d0%9d%d0%a718_%d0%a2%d1%83%d1%80%d0%b8%d0%b7%d0%bc_v2_20.02.2018.xlsx'#$лист1.d51</v>
      </c>
      <c r="E53" s="84" t="str">
        <f>"'file:///e:/users/%d0%90%d0%bd%d0%b0%d1%82%d0%be%d0%bb%d0%b8%d0%b9/downloads/%d0%98%d0%9b_%d0%9d%d0%a718_%d0%a2%d1%83%d1%80%d0%b8%d0%b7%d0%bc_v2_20.02.2018.xlsx'#$лист1.e51"</f>
        <v>'file:///e:/users/%d0%90%d0%bd%d0%b0%d1%82%d0%be%d0%bb%d0%b8%d0%b9/downloads/%d0%98%d0%9b_%d0%9d%d0%a718_%d0%a2%d1%83%d1%80%d0%b8%d0%b7%d0%bc_v2_20.02.2018.xlsx'#$лист1.e51</v>
      </c>
      <c r="F53" s="85" t="str">
        <f>"'file:///e:/users/%d0%90%d0%bd%d0%b0%d1%82%d0%be%d0%bb%d0%b8%d0%b9/downloads/%d0%98%d0%9b_%d0%9d%d0%a718_%d0%a2%d1%83%d1%80%d0%b8%d0%b7%d0%bc_v2_20.02.2018.xlsx'#$лист1.f51"</f>
        <v>'file:///e:/users/%d0%90%d0%bd%d0%b0%d1%82%d0%be%d0%bb%d0%b8%d0%b9/downloads/%d0%98%d0%9b_%d0%9d%d0%a718_%d0%a2%d1%83%d1%80%d0%b8%d0%b7%d0%bc_v2_20.02.2018.xlsx'#$лист1.f51</v>
      </c>
      <c r="G53" s="64" t="str">
        <f>"'file:///e:/users/%d0%90%d0%bd%d0%b0%d1%82%d0%be%d0%bb%d0%b8%d0%b9/downloads/%d0%98%d0%9b_%d0%9d%d0%a718_%d0%a2%d1%83%d1%80%d0%b8%d0%b7%d0%bc_v2_20.02.2018.xlsx'#$лист1.g51"</f>
        <v>'file:///e:/users/%d0%90%d0%bd%d0%b0%d1%82%d0%be%d0%bb%d0%b8%d0%b9/downloads/%d0%98%d0%9b_%d0%9d%d0%a718_%d0%a2%d1%83%d1%80%d0%b8%d0%b7%d0%bc_v2_20.02.2018.xlsx'#$лист1.g51</v>
      </c>
      <c r="H53" s="64"/>
      <c r="I53" s="64"/>
      <c r="J53" s="64"/>
      <c r="K53" s="79"/>
      <c r="L53" s="50"/>
    </row>
    <row r="54" spans="1:12" ht="409.5">
      <c r="A54" s="50"/>
      <c r="B54" s="66" t="str">
        <f>"'file:///e:/users/%d0%90%d0%bd%d0%b0%d1%82%d0%be%d0%bb%d0%b8%d0%b9/downloads/%d0%98%d0%9b_%d0%9d%d0%a718_%d0%a2%d1%83%d1%80%d0%b8%d0%b7%d0%bc_v2_20.02.2018.xlsx'#$лист1.b52"</f>
        <v>'file:///e:/users/%d0%90%d0%bd%d0%b0%d1%82%d0%be%d0%bb%d0%b8%d0%b9/downloads/%d0%98%d0%9b_%d0%9d%d0%a718_%d0%a2%d1%83%d1%80%d0%b8%d0%b7%d0%bc_v2_20.02.2018.xlsx'#$лист1.b52</v>
      </c>
      <c r="C54" s="88" t="str">
        <f>"'file:///e:/users/%d0%90%d0%bd%d0%b0%d1%82%d0%be%d0%bb%d0%b8%d0%b9/downloads/%d0%98%d0%9b_%d0%9d%d0%a718_%d0%a2%d1%83%d1%80%d0%b8%d0%b7%d0%bc_v2_20.02.2018.xlsx'#$лист1.c52"</f>
        <v>'file:///e:/users/%d0%90%d0%bd%d0%b0%d1%82%d0%be%d0%bb%d0%b8%d0%b9/downloads/%d0%98%d0%9b_%d0%9d%d0%a718_%d0%a2%d1%83%d1%80%d0%b8%d0%b7%d0%bc_v2_20.02.2018.xlsx'#$лист1.c52</v>
      </c>
      <c r="D54" s="88" t="str">
        <f>"'file:///e:/users/%d0%90%d0%bd%d0%b0%d1%82%d0%be%d0%bb%d0%b8%d0%b9/downloads/%d0%98%d0%9b_%d0%9d%d0%a718_%d0%a2%d1%83%d1%80%d0%b8%d0%b7%d0%bc_v2_20.02.2018.xlsx'#$лист1.d52"</f>
        <v>'file:///e:/users/%d0%90%d0%bd%d0%b0%d1%82%d0%be%d0%bb%d0%b8%d0%b9/downloads/%d0%98%d0%9b_%d0%9d%d0%a718_%d0%a2%d1%83%d1%80%d0%b8%d0%b7%d0%bc_v2_20.02.2018.xlsx'#$лист1.d52</v>
      </c>
      <c r="E54" s="84" t="str">
        <f>"'file:///e:/users/%d0%90%d0%bd%d0%b0%d1%82%d0%be%d0%bb%d0%b8%d0%b9/downloads/%d0%98%d0%9b_%d0%9d%d0%a718_%d0%a2%d1%83%d1%80%d0%b8%d0%b7%d0%bc_v2_20.02.2018.xlsx'#$лист1.e52"</f>
        <v>'file:///e:/users/%d0%90%d0%bd%d0%b0%d1%82%d0%be%d0%bb%d0%b8%d0%b9/downloads/%d0%98%d0%9b_%d0%9d%d0%a718_%d0%a2%d1%83%d1%80%d0%b8%d0%b7%d0%bc_v2_20.02.2018.xlsx'#$лист1.e52</v>
      </c>
      <c r="F54" s="85" t="str">
        <f>"'file:///e:/users/%d0%90%d0%bd%d0%b0%d1%82%d0%be%d0%bb%d0%b8%d0%b9/downloads/%d0%98%d0%9b_%d0%9d%d0%a718_%d0%a2%d1%83%d1%80%d0%b8%d0%b7%d0%bc_v2_20.02.2018.xlsx'#$лист1.f52"</f>
        <v>'file:///e:/users/%d0%90%d0%bd%d0%b0%d1%82%d0%be%d0%bb%d0%b8%d0%b9/downloads/%d0%98%d0%9b_%d0%9d%d0%a718_%d0%a2%d1%83%d1%80%d0%b8%d0%b7%d0%bc_v2_20.02.2018.xlsx'#$лист1.f52</v>
      </c>
      <c r="G54" s="64" t="str">
        <f>"'file:///e:/users/%d0%90%d0%bd%d0%b0%d1%82%d0%be%d0%bb%d0%b8%d0%b9/downloads/%d0%98%d0%9b_%d0%9d%d0%a718_%d0%a2%d1%83%d1%80%d0%b8%d0%b7%d0%bc_v2_20.02.2018.xlsx'#$лист1.g52"</f>
        <v>'file:///e:/users/%d0%90%d0%bd%d0%b0%d1%82%d0%be%d0%bb%d0%b8%d0%b9/downloads/%d0%98%d0%9b_%d0%9d%d0%a718_%d0%a2%d1%83%d1%80%d0%b8%d0%b7%d0%bc_v2_20.02.2018.xlsx'#$лист1.g52</v>
      </c>
      <c r="H54" s="64"/>
      <c r="I54" s="64"/>
      <c r="J54" s="64"/>
      <c r="K54" s="79"/>
      <c r="L54" s="50"/>
    </row>
    <row r="55" spans="1:12" ht="16.5" customHeight="1">
      <c r="A55" s="50"/>
      <c r="B55" s="151" t="s">
        <v>153</v>
      </c>
      <c r="C55" s="151"/>
      <c r="D55" s="151"/>
      <c r="E55" s="151"/>
      <c r="F55" s="151"/>
      <c r="G55" s="151"/>
      <c r="H55" s="151"/>
      <c r="I55" s="151"/>
      <c r="J55" s="151"/>
      <c r="K55" s="151"/>
      <c r="L55" s="50"/>
    </row>
    <row r="56" spans="1:12" ht="38.25">
      <c r="A56" s="50"/>
      <c r="B56" s="63" t="s">
        <v>20</v>
      </c>
      <c r="C56" s="63" t="s">
        <v>21</v>
      </c>
      <c r="D56" s="63" t="s">
        <v>22</v>
      </c>
      <c r="E56" s="63" t="s">
        <v>23</v>
      </c>
      <c r="F56" s="63" t="s">
        <v>24</v>
      </c>
      <c r="G56" s="64" t="s">
        <v>24</v>
      </c>
      <c r="H56" s="64" t="s">
        <v>25</v>
      </c>
      <c r="I56" s="64" t="s">
        <v>26</v>
      </c>
      <c r="J56" s="65" t="s">
        <v>27</v>
      </c>
      <c r="K56" s="64" t="s">
        <v>28</v>
      </c>
      <c r="L56" s="50"/>
    </row>
    <row r="57" spans="1:12" ht="409.5">
      <c r="A57" s="50"/>
      <c r="B57" s="63" t="str">
        <f>"'file:///e:/users/%d0%90%d0%bd%d0%b0%d1%82%d0%be%d0%bb%d0%b8%d0%b9/downloads/%d0%98%d0%9b_%d0%9d%d0%a718_%d0%a2%d1%83%d1%80%d0%b8%d0%b7%d0%bc_v2_20.02.2018.xlsx'#$лист1.b55"</f>
        <v>'file:///e:/users/%d0%90%d0%bd%d0%b0%d1%82%d0%be%d0%bb%d0%b8%d0%b9/downloads/%d0%98%d0%9b_%d0%9d%d0%a718_%d0%a2%d1%83%d1%80%d0%b8%d0%b7%d0%bc_v2_20.02.2018.xlsx'#$лист1.b55</v>
      </c>
      <c r="C57" s="74" t="str">
        <f>"'file:///e:/users/%d0%90%d0%bd%d0%b0%d1%82%d0%be%d0%bb%d0%b8%d0%b9/downloads/%d0%98%d0%9b_%d0%9d%d0%a718_%d0%a2%d1%83%d1%80%d0%b8%d0%b7%d0%bc_v2_20.02.2018.xlsx'#$лист1.c55"</f>
        <v>'file:///e:/users/%d0%90%d0%bd%d0%b0%d1%82%d0%be%d0%bb%d0%b8%d0%b9/downloads/%d0%98%d0%9b_%d0%9d%d0%a718_%d0%a2%d1%83%d1%80%d0%b8%d0%b7%d0%bc_v2_20.02.2018.xlsx'#$лист1.c55</v>
      </c>
      <c r="D57" s="63" t="str">
        <f>"'file:///e:/users/%d0%90%d0%bd%d0%b0%d1%82%d0%be%d0%bb%d0%b8%d0%b9/downloads/%d0%98%d0%9b_%d0%9d%d0%a718_%d0%a2%d1%83%d1%80%d0%b8%d0%b7%d0%bc_v2_20.02.2018.xlsx'#$лист1.d55"</f>
        <v>'file:///e:/users/%d0%90%d0%bd%d0%b0%d1%82%d0%be%d0%bb%d0%b8%d0%b9/downloads/%d0%98%d0%9b_%d0%9d%d0%a718_%d0%a2%d1%83%d1%80%d0%b8%d0%b7%d0%bc_v2_20.02.2018.xlsx'#$лист1.d55</v>
      </c>
      <c r="E57" s="63" t="str">
        <f>"'file:///e:/users/%d0%90%d0%bd%d0%b0%d1%82%d0%be%d0%bb%d0%b8%d0%b9/downloads/%d0%98%d0%9b_%d0%9d%d0%a718_%d0%a2%d1%83%d1%80%d0%b8%d0%b7%d0%bc_v2_20.02.2018.xlsx'#$лист1.e55"</f>
        <v>'file:///e:/users/%d0%90%d0%bd%d0%b0%d1%82%d0%be%d0%bb%d0%b8%d0%b9/downloads/%d0%98%d0%9b_%d0%9d%d0%a718_%d0%a2%d1%83%d1%80%d0%b8%d0%b7%d0%bc_v2_20.02.2018.xlsx'#$лист1.e55</v>
      </c>
      <c r="F57" s="63" t="str">
        <f>"'file:///e:/users/%d0%90%d0%bd%d0%b0%d1%82%d0%be%d0%bb%d0%b8%d0%b9/downloads/%d0%98%d0%9b_%d0%9d%d0%a718_%d0%a2%d1%83%d1%80%d0%b8%d0%b7%d0%bc_v2_20.02.2018.xlsx'#$лист1.f55"</f>
        <v>'file:///e:/users/%d0%90%d0%bd%d0%b0%d1%82%d0%be%d0%bb%d0%b8%d0%b9/downloads/%d0%98%d0%9b_%d0%9d%d0%a718_%d0%a2%d1%83%d1%80%d0%b8%d0%b7%d0%bc_v2_20.02.2018.xlsx'#$лист1.f55</v>
      </c>
      <c r="G57" s="64" t="str">
        <f>"'file:///e:/users/%d0%90%d0%bd%d0%b0%d1%82%d0%be%d0%bb%d0%b8%d0%b9/downloads/%d0%98%d0%9b_%d0%9d%d0%a718_%d0%a2%d1%83%d1%80%d0%b8%d0%b7%d0%bc_v2_20.02.2018.xlsx'#$лист1.g55"</f>
        <v>'file:///e:/users/%d0%90%d0%bd%d0%b0%d1%82%d0%be%d0%bb%d0%b8%d0%b9/downloads/%d0%98%d0%9b_%d0%9d%d0%a718_%d0%a2%d1%83%d1%80%d0%b8%d0%b7%d0%bc_v2_20.02.2018.xlsx'#$лист1.g55</v>
      </c>
      <c r="H57" s="64"/>
      <c r="I57" s="64"/>
      <c r="J57" s="64"/>
      <c r="K57" s="64"/>
      <c r="L57" s="50"/>
    </row>
    <row r="58" spans="1:12" ht="409.5">
      <c r="A58" s="50"/>
      <c r="B58" s="66" t="str">
        <f>"'file:///e:/users/%d0%90%d0%bd%d0%b0%d1%82%d0%be%d0%bb%d0%b8%d0%b9/downloads/%d0%98%d0%9b_%d0%9d%d0%a718_%d0%a2%d1%83%d1%80%d0%b8%d0%b7%d0%bc_v2_20.02.2018.xlsx'#$лист1.b56"</f>
        <v>'file:///e:/users/%d0%90%d0%bd%d0%b0%d1%82%d0%be%d0%bb%d0%b8%d0%b9/downloads/%d0%98%d0%9b_%d0%9d%d0%a718_%d0%a2%d1%83%d1%80%d0%b8%d0%b7%d0%bc_v2_20.02.2018.xlsx'#$лист1.b56</v>
      </c>
      <c r="C58" s="67" t="str">
        <f>"'file:///e:/users/%d0%90%d0%bd%d0%b0%d1%82%d0%be%d0%bb%d0%b8%d0%b9/downloads/%d0%98%d0%9b_%d0%9d%d0%a718_%d0%a2%d1%83%d1%80%d0%b8%d0%b7%d0%bc_v2_20.02.2018.xlsx'#$лист1.c56"</f>
        <v>'file:///e:/users/%d0%90%d0%bd%d0%b0%d1%82%d0%be%d0%bb%d0%b8%d0%b9/downloads/%d0%98%d0%9b_%d0%9d%d0%a718_%d0%a2%d1%83%d1%80%d0%b8%d0%b7%d0%bc_v2_20.02.2018.xlsx'#$лист1.c56</v>
      </c>
      <c r="D58" s="90" t="s">
        <v>74</v>
      </c>
      <c r="E58" s="91" t="str">
        <f>"'file:///e:/users/%d0%90%d0%bd%d0%b0%d1%82%d0%be%d0%bb%d0%b8%d0%b9/downloads/%d0%98%d0%9b_%d0%9d%d0%a718_%d0%a2%d1%83%d1%80%d0%b8%d0%b7%d0%bc_v2_20.02.2018.xlsx'#$лист1.e56"</f>
        <v>'file:///e:/users/%d0%90%d0%bd%d0%b0%d1%82%d0%be%d0%bb%d0%b8%d0%b9/downloads/%d0%98%d0%9b_%d0%9d%d0%a718_%d0%a2%d1%83%d1%80%d0%b8%d0%b7%d0%bc_v2_20.02.2018.xlsx'#$лист1.e56</v>
      </c>
      <c r="F58" s="92">
        <v>2</v>
      </c>
      <c r="G58" s="64">
        <v>2</v>
      </c>
      <c r="H58" s="64"/>
      <c r="I58" s="64"/>
      <c r="J58" s="64"/>
      <c r="K58" s="93"/>
      <c r="L58" s="50"/>
    </row>
    <row r="59" spans="1:12" ht="16.5" customHeight="1">
      <c r="A59" s="50"/>
      <c r="B59" s="151" t="s">
        <v>154</v>
      </c>
      <c r="C59" s="151"/>
      <c r="D59" s="151"/>
      <c r="E59" s="151"/>
      <c r="F59" s="151"/>
      <c r="G59" s="151"/>
      <c r="H59" s="151"/>
      <c r="I59" s="151"/>
      <c r="J59" s="151"/>
      <c r="K59" s="151"/>
      <c r="L59" s="50"/>
    </row>
    <row r="60" spans="1:12" ht="38.25">
      <c r="A60" s="50"/>
      <c r="B60" s="63" t="s">
        <v>20</v>
      </c>
      <c r="C60" s="63" t="s">
        <v>21</v>
      </c>
      <c r="D60" s="63" t="s">
        <v>22</v>
      </c>
      <c r="E60" s="63" t="s">
        <v>23</v>
      </c>
      <c r="F60" s="63" t="s">
        <v>24</v>
      </c>
      <c r="G60" s="64" t="s">
        <v>24</v>
      </c>
      <c r="H60" s="64" t="s">
        <v>25</v>
      </c>
      <c r="I60" s="64" t="s">
        <v>26</v>
      </c>
      <c r="J60" s="65" t="s">
        <v>27</v>
      </c>
      <c r="K60" s="64" t="s">
        <v>28</v>
      </c>
      <c r="L60" s="50"/>
    </row>
    <row r="61" spans="1:12" ht="409.5">
      <c r="A61" s="50"/>
      <c r="B61" s="66" t="str">
        <f>"'file:///e:/users/%d0%90%d0%bd%d0%b0%d1%82%d0%be%d0%bb%d0%b8%d0%b9/downloads/%d0%98%d0%9b_%d0%9d%d0%a718_%d0%a2%d1%83%d1%80%d0%b8%d0%b7%d0%bc_v2_20.02.2018.xlsx'#$лист1.b59"</f>
        <v>'file:///e:/users/%d0%90%d0%bd%d0%b0%d1%82%d0%be%d0%bb%d0%b8%d0%b9/downloads/%d0%98%d0%9b_%d0%9d%d0%a718_%d0%a2%d1%83%d1%80%d0%b8%d0%b7%d0%bc_v2_20.02.2018.xlsx'#$лист1.b59</v>
      </c>
      <c r="C61" s="68" t="str">
        <f>"'file:///e:/users/%d0%90%d0%bd%d0%b0%d1%82%d0%be%d0%bb%d0%b8%d0%b9/downloads/%d0%98%d0%9b_%d0%9d%d0%a718_%d0%a2%d1%83%d1%80%d0%b8%d0%b7%d0%bc_v2_20.02.2018.xlsx'#$лист1.c59"</f>
        <v>'file:///e:/users/%d0%90%d0%bd%d0%b0%d1%82%d0%be%d0%bb%d0%b8%d0%b9/downloads/%d0%98%d0%9b_%d0%9d%d0%a718_%d0%a2%d1%83%d1%80%d0%b8%d0%b7%d0%bc_v2_20.02.2018.xlsx'#$лист1.c59</v>
      </c>
      <c r="D61" s="68" t="str">
        <f>"'file:///e:/users/%d0%90%d0%bd%d0%b0%d1%82%d0%be%d0%bb%d0%b8%d0%b9/downloads/%d0%98%d0%9b_%d0%9d%d0%a718_%d0%a2%d1%83%d1%80%d0%b8%d0%b7%d0%bc_v2_20.02.2018.xlsx'#$лист1.d59"</f>
        <v>'file:///e:/users/%d0%90%d0%bd%d0%b0%d1%82%d0%be%d0%bb%d0%b8%d0%b9/downloads/%d0%98%d0%9b_%d0%9d%d0%a718_%d0%a2%d1%83%d1%80%d0%b8%d0%b7%d0%bc_v2_20.02.2018.xlsx'#$лист1.d59</v>
      </c>
      <c r="E61" s="66" t="str">
        <f>"'file:///e:/users/%d0%90%d0%bd%d0%b0%d1%82%d0%be%d0%bb%d0%b8%d0%b9/downloads/%d0%98%d0%9b_%d0%9d%d0%a718_%d0%a2%d1%83%d1%80%d0%b8%d0%b7%d0%bc_v2_20.02.2018.xlsx'#$лист1.e59"</f>
        <v>'file:///e:/users/%d0%90%d0%bd%d0%b0%d1%82%d0%be%d0%bb%d0%b8%d0%b9/downloads/%d0%98%d0%9b_%d0%9d%d0%a718_%d0%a2%d1%83%d1%80%d0%b8%d0%b7%d0%bc_v2_20.02.2018.xlsx'#$лист1.e59</v>
      </c>
      <c r="F61" s="72" t="str">
        <f>"'file:///e:/users/%d0%90%d0%bd%d0%b0%d1%82%d0%be%d0%bb%d0%b8%d0%b9/downloads/%d0%98%d0%9b_%d0%9d%d0%a718_%d0%a2%d1%83%d1%80%d0%b8%d0%b7%d0%bc_v2_20.02.2018.xlsx'#$лист1.f59"</f>
        <v>'file:///e:/users/%d0%90%d0%bd%d0%b0%d1%82%d0%be%d0%bb%d0%b8%d0%b9/downloads/%d0%98%d0%9b_%d0%9d%d0%a718_%d0%a2%d1%83%d1%80%d0%b8%d0%b7%d0%bc_v2_20.02.2018.xlsx'#$лист1.f59</v>
      </c>
      <c r="G61" s="64" t="str">
        <f>"'file:///e:/users/%d0%90%d0%bd%d0%b0%d1%82%d0%be%d0%bb%d0%b8%d0%b9/downloads/%d0%98%d0%9b_%d0%9d%d0%a718_%d0%a2%d1%83%d1%80%d0%b8%d0%b7%d0%bc_v2_20.02.2018.xlsx'#$лист1.g59"</f>
        <v>'file:///e:/users/%d0%90%d0%bd%d0%b0%d1%82%d0%be%d0%bb%d0%b8%d0%b9/downloads/%d0%98%d0%9b_%d0%9d%d0%a718_%d0%a2%d1%83%d1%80%d0%b8%d0%b7%d0%bc_v2_20.02.2018.xlsx'#$лист1.g59</v>
      </c>
      <c r="H61" s="64"/>
      <c r="I61" s="64"/>
      <c r="J61" s="64"/>
      <c r="K61" s="71"/>
      <c r="L61" s="50"/>
    </row>
    <row r="62" spans="1:12" ht="16.5" customHeight="1">
      <c r="A62" s="50"/>
      <c r="B62" s="151" t="s">
        <v>78</v>
      </c>
      <c r="C62" s="151"/>
      <c r="D62" s="151"/>
      <c r="E62" s="151"/>
      <c r="F62" s="151"/>
      <c r="G62" s="151"/>
      <c r="H62" s="151"/>
      <c r="I62" s="151"/>
      <c r="J62" s="151"/>
      <c r="K62" s="151"/>
      <c r="L62" s="50"/>
    </row>
    <row r="63" spans="1:12" ht="38.25">
      <c r="A63" s="50"/>
      <c r="B63" s="63" t="s">
        <v>20</v>
      </c>
      <c r="C63" s="63" t="s">
        <v>21</v>
      </c>
      <c r="D63" s="63" t="s">
        <v>22</v>
      </c>
      <c r="E63" s="63" t="s">
        <v>23</v>
      </c>
      <c r="F63" s="63" t="s">
        <v>24</v>
      </c>
      <c r="G63" s="64" t="s">
        <v>24</v>
      </c>
      <c r="H63" s="64" t="s">
        <v>25</v>
      </c>
      <c r="I63" s="64" t="s">
        <v>26</v>
      </c>
      <c r="J63" s="65" t="s">
        <v>27</v>
      </c>
      <c r="K63" s="64" t="s">
        <v>28</v>
      </c>
      <c r="L63" s="50"/>
    </row>
    <row r="64" spans="1:12">
      <c r="A64" s="50"/>
      <c r="B64" s="66">
        <v>1</v>
      </c>
      <c r="C64" s="67" t="s">
        <v>79</v>
      </c>
      <c r="D64" s="68"/>
      <c r="E64" s="66"/>
      <c r="F64" s="72"/>
      <c r="G64" s="64"/>
      <c r="H64" s="64"/>
      <c r="I64" s="64"/>
      <c r="J64" s="64"/>
      <c r="K64" s="71"/>
      <c r="L64" s="50"/>
    </row>
    <row r="65" spans="1:12" ht="16.5" customHeight="1">
      <c r="A65" s="50"/>
      <c r="B65" s="151" t="s">
        <v>80</v>
      </c>
      <c r="C65" s="151"/>
      <c r="D65" s="151"/>
      <c r="E65" s="151"/>
      <c r="F65" s="151"/>
      <c r="G65" s="151"/>
      <c r="H65" s="151"/>
      <c r="I65" s="151"/>
      <c r="J65" s="151"/>
      <c r="K65" s="151"/>
      <c r="L65" s="50"/>
    </row>
    <row r="66" spans="1:12" ht="16.5" customHeight="1">
      <c r="A66" s="50"/>
      <c r="B66" s="63" t="s">
        <v>20</v>
      </c>
      <c r="C66" s="152" t="s">
        <v>53</v>
      </c>
      <c r="D66" s="152"/>
      <c r="E66" s="152"/>
      <c r="F66" s="152"/>
      <c r="G66" s="153" t="s">
        <v>28</v>
      </c>
      <c r="H66" s="153"/>
      <c r="I66" s="153"/>
      <c r="J66" s="153"/>
      <c r="K66" s="153"/>
      <c r="L66" s="50"/>
    </row>
    <row r="67" spans="1:12" ht="409.5">
      <c r="A67" s="50"/>
      <c r="B67" s="66" t="str">
        <f>"'file:///e:/users/%d0%90%d0%bd%d0%b0%d1%82%d0%be%d0%bb%d0%b8%d0%b9/downloads/%d0%98%d0%9b_%d0%9d%d0%a718_%d0%a2%d1%83%d1%80%d0%b8%d0%b7%d0%bc_v2_20.02.2018.xlsx'#$лист1.b65"</f>
        <v>'file:///e:/users/%d0%90%d0%bd%d0%b0%d1%82%d0%be%d0%bb%d0%b8%d0%b9/downloads/%d0%98%d0%9b_%d0%9d%d0%a718_%d0%a2%d1%83%d1%80%d0%b8%d0%b7%d0%bc_v2_20.02.2018.xlsx'#$лист1.b65</v>
      </c>
      <c r="C67" s="154" t="str">
        <f>"'file:///e:/users/%d0%90%d0%bd%d0%b0%d1%82%d0%be%d0%bb%d0%b8%d0%b9/downloads/%d0%98%d0%9b_%d0%9d%d0%a718_%d0%a2%d1%83%d1%80%d0%b8%d0%b7%d0%bc_v2_20.02.2018.xlsx'#$лист1.c65"</f>
        <v>'file:///e:/users/%d0%90%d0%bd%d0%b0%d1%82%d0%be%d0%bb%d0%b8%d0%b9/downloads/%d0%98%d0%9b_%d0%9d%d0%a718_%d0%a2%d1%83%d1%80%d0%b8%d0%b7%d0%bc_v2_20.02.2018.xlsx'#$лист1.c65</v>
      </c>
      <c r="D67" s="154"/>
      <c r="E67" s="154"/>
      <c r="F67" s="154"/>
      <c r="G67" s="155"/>
      <c r="H67" s="155"/>
      <c r="I67" s="155"/>
      <c r="J67" s="155"/>
      <c r="K67" s="155"/>
      <c r="L67" s="50"/>
    </row>
    <row r="68" spans="1:12" ht="409.5">
      <c r="A68" s="50"/>
      <c r="B68" s="66" t="str">
        <f>"'file:///e:/users/%d0%90%d0%bd%d0%b0%d1%82%d0%be%d0%bb%d0%b8%d0%b9/downloads/%d0%98%d0%9b_%d0%9d%d0%a718_%d0%a2%d1%83%d1%80%d0%b8%d0%b7%d0%bc_v2_20.02.2018.xlsx'#$лист1.b66"</f>
        <v>'file:///e:/users/%d0%90%d0%bd%d0%b0%d1%82%d0%be%d0%bb%d0%b8%d0%b9/downloads/%d0%98%d0%9b_%d0%9d%d0%a718_%d0%a2%d1%83%d1%80%d0%b8%d0%b7%d0%bc_v2_20.02.2018.xlsx'#$лист1.b66</v>
      </c>
      <c r="C68" s="154" t="str">
        <f>"'file:///e:/users/%d0%90%d0%bd%d0%b0%d1%82%d0%be%d0%bb%d0%b8%d0%b9/downloads/%d0%98%d0%9b_%d0%9d%d0%a718_%d0%a2%d1%83%d1%80%d0%b8%d0%b7%d0%bc_v2_20.02.2018.xlsx'#$лист1.c66"</f>
        <v>'file:///e:/users/%d0%90%d0%bd%d0%b0%d1%82%d0%be%d0%bb%d0%b8%d0%b9/downloads/%d0%98%d0%9b_%d0%9d%d0%a718_%d0%a2%d1%83%d1%80%d0%b8%d0%b7%d0%bc_v2_20.02.2018.xlsx'#$лист1.c66</v>
      </c>
      <c r="D68" s="154"/>
      <c r="E68" s="154"/>
      <c r="F68" s="154"/>
      <c r="G68" s="155"/>
      <c r="H68" s="155"/>
      <c r="I68" s="155"/>
      <c r="J68" s="155"/>
      <c r="K68" s="155"/>
      <c r="L68" s="50"/>
    </row>
    <row r="69" spans="1:12" ht="23.85" customHeight="1">
      <c r="A69" s="50"/>
      <c r="B69" s="66" t="str">
        <f>"'file:///e:/users/%d0%90%d0%bd%d0%b0%d1%82%d0%be%d0%bb%d0%b8%d0%b9/downloads/%d0%98%d0%9b_%d0%9d%d0%a718_%d0%a2%d1%83%d1%80%d0%b8%d0%b7%d0%bc_v2_20.02.2018.xlsx'#$лист1.b67"</f>
        <v>'file:///e:/users/%d0%90%d0%bd%d0%b0%d1%82%d0%be%d0%bb%d0%b8%d0%b9/downloads/%d0%98%d0%9b_%d0%9d%d0%a718_%d0%a2%d1%83%d1%80%d0%b8%d0%b7%d0%bc_v2_20.02.2018.xlsx'#$лист1.b67</v>
      </c>
      <c r="C69" s="154" t="str">
        <f>"'file:///e:/users/%d0%90%d0%bd%d0%b0%d1%82%d0%be%d0%bb%d0%b8%d0%b9/downloads/%d0%98%d0%9b_%d0%9d%d0%a718_%d0%a2%d1%83%d1%80%d0%b8%d0%b7%d0%bc_v2_20.02.2018.xlsx'#$лист1.c67"</f>
        <v>'file:///e:/users/%d0%90%d0%bd%d0%b0%d1%82%d0%be%d0%bb%d0%b8%d0%b9/downloads/%d0%98%d0%9b_%d0%9d%d0%a718_%d0%a2%d1%83%d1%80%d0%b8%d0%b7%d0%bc_v2_20.02.2018.xlsx'#$лист1.c67</v>
      </c>
      <c r="D69" s="154"/>
      <c r="E69" s="154"/>
      <c r="F69" s="154"/>
      <c r="G69" s="155" t="s">
        <v>58</v>
      </c>
      <c r="H69" s="155"/>
      <c r="I69" s="155"/>
      <c r="J69" s="155"/>
      <c r="K69" s="155"/>
      <c r="L69" s="50"/>
    </row>
    <row r="70" spans="1:12">
      <c r="A70" s="50"/>
      <c r="B70" s="53"/>
      <c r="C70" s="54"/>
      <c r="D70" s="54"/>
      <c r="E70" s="53"/>
      <c r="F70" s="55"/>
      <c r="G70" s="52"/>
      <c r="H70" s="52"/>
      <c r="I70" s="52"/>
      <c r="J70" s="52"/>
      <c r="K70" s="50"/>
      <c r="L70" s="50"/>
    </row>
    <row r="71" spans="1:12">
      <c r="A71" s="50"/>
      <c r="B71" s="53"/>
      <c r="C71" s="54"/>
      <c r="D71" s="54"/>
      <c r="E71" s="53"/>
      <c r="F71" s="55"/>
      <c r="G71" s="52"/>
      <c r="H71" s="52"/>
      <c r="I71" s="52"/>
      <c r="J71" s="52"/>
      <c r="K71" s="50"/>
      <c r="L71" s="50"/>
    </row>
    <row r="72" spans="1:12">
      <c r="A72" s="50"/>
      <c r="B72" s="53"/>
      <c r="C72" s="54"/>
      <c r="D72" s="54"/>
      <c r="E72" s="53"/>
      <c r="F72" s="55"/>
      <c r="G72" s="52"/>
      <c r="H72" s="52"/>
      <c r="I72" s="52"/>
      <c r="J72" s="52"/>
      <c r="K72" s="50"/>
      <c r="L72" s="50"/>
    </row>
    <row r="73" spans="1:12" ht="21.75" customHeight="1">
      <c r="A73" s="50"/>
      <c r="B73" s="150" t="s">
        <v>84</v>
      </c>
      <c r="C73" s="150"/>
      <c r="D73" s="150"/>
      <c r="E73" s="150"/>
      <c r="F73" s="150"/>
      <c r="G73" s="150"/>
      <c r="H73" s="150"/>
      <c r="I73" s="150"/>
      <c r="J73" s="150"/>
      <c r="K73" s="150"/>
      <c r="L73" s="50"/>
    </row>
    <row r="74" spans="1:12" ht="16.5" customHeight="1">
      <c r="A74" s="50"/>
      <c r="B74" s="151" t="s">
        <v>85</v>
      </c>
      <c r="C74" s="151"/>
      <c r="D74" s="151"/>
      <c r="E74" s="151"/>
      <c r="F74" s="151"/>
      <c r="G74" s="151"/>
      <c r="H74" s="151"/>
      <c r="I74" s="151"/>
      <c r="J74" s="151"/>
      <c r="K74" s="151"/>
      <c r="L74" s="50"/>
    </row>
    <row r="75" spans="1:12" ht="38.25">
      <c r="A75" s="50"/>
      <c r="B75" s="63" t="s">
        <v>20</v>
      </c>
      <c r="C75" s="63" t="s">
        <v>21</v>
      </c>
      <c r="D75" s="63" t="s">
        <v>22</v>
      </c>
      <c r="E75" s="63" t="s">
        <v>23</v>
      </c>
      <c r="F75" s="63" t="s">
        <v>24</v>
      </c>
      <c r="G75" s="64" t="s">
        <v>24</v>
      </c>
      <c r="H75" s="64" t="s">
        <v>25</v>
      </c>
      <c r="I75" s="64" t="s">
        <v>26</v>
      </c>
      <c r="J75" s="65" t="s">
        <v>27</v>
      </c>
      <c r="K75" s="64" t="s">
        <v>28</v>
      </c>
      <c r="L75" s="50"/>
    </row>
    <row r="76" spans="1:12" ht="409.5">
      <c r="A76" s="50"/>
      <c r="B76" s="66" t="str">
        <f>"'file:///e:/users/%d0%90%d0%bd%d0%b0%d1%82%d0%be%d0%bb%d0%b8%d0%b9/downloads/%d0%98%d0%9b_%d0%9d%d0%a718_%d0%a2%d1%83%d1%80%d0%b8%d0%b7%d0%bc_v2_20.02.2018.xlsx'#$лист1.b74"</f>
        <v>'file:///e:/users/%d0%90%d0%bd%d0%b0%d1%82%d0%be%d0%bb%d0%b8%d0%b9/downloads/%d0%98%d0%9b_%d0%9d%d0%a718_%d0%a2%d1%83%d1%80%d0%b8%d0%b7%d0%bc_v2_20.02.2018.xlsx'#$лист1.b74</v>
      </c>
      <c r="C76" s="67" t="str">
        <f>"'file:///e:/users/%d0%90%d0%bd%d0%b0%d1%82%d0%be%d0%bb%d0%b8%d0%b9/downloads/%d0%98%d0%9b_%d0%9d%d0%a718_%d0%a2%d1%83%d1%80%d0%b8%d0%b7%d0%bc_v2_20.02.2018.xlsx'#$лист1.c74"</f>
        <v>'file:///e:/users/%d0%90%d0%bd%d0%b0%d1%82%d0%be%d0%bb%d0%b8%d0%b9/downloads/%d0%98%d0%9b_%d0%9d%d0%a718_%d0%a2%d1%83%d1%80%d0%b8%d0%b7%d0%bc_v2_20.02.2018.xlsx'#$лист1.c74</v>
      </c>
      <c r="D76" s="68" t="s">
        <v>30</v>
      </c>
      <c r="E76" s="66" t="str">
        <f>"'file:///e:/users/%d0%90%d0%bd%d0%b0%d1%82%d0%be%d0%bb%d0%b8%d0%b9/downloads/%d0%98%d0%9b_%d0%9d%d0%a718_%d0%a2%d1%83%d1%80%d0%b8%d0%b7%d0%bc_v2_20.02.2018.xlsx'#$лист1.e74"</f>
        <v>'file:///e:/users/%d0%90%d0%bd%d0%b0%d1%82%d0%be%d0%bb%d0%b8%d0%b9/downloads/%d0%98%d0%9b_%d0%9d%d0%a718_%d0%a2%d1%83%d1%80%d0%b8%d0%b7%d0%bc_v2_20.02.2018.xlsx'#$лист1.e74</v>
      </c>
      <c r="F76" s="72" t="str">
        <f>"'file:///e:/users/%d0%90%d0%bd%d0%b0%d1%82%d0%be%d0%bb%d0%b8%d0%b9/downloads/%d0%98%d0%9b_%d0%9d%d0%a718_%d0%a2%d1%83%d1%80%d0%b8%d0%b7%d0%bc_v2_20.02.2018.xlsx'#$лист1.f74"</f>
        <v>'file:///e:/users/%d0%90%d0%bd%d0%b0%d1%82%d0%be%d0%bb%d0%b8%d0%b9/downloads/%d0%98%d0%9b_%d0%9d%d0%a718_%d0%a2%d1%83%d1%80%d0%b8%d0%b7%d0%bc_v2_20.02.2018.xlsx'#$лист1.f74</v>
      </c>
      <c r="G76" s="64" t="str">
        <f>"'file:///e:/users/%d0%90%d0%bd%d0%b0%d1%82%d0%be%d0%bb%d0%b8%d0%b9/downloads/%d0%98%d0%9b_%d0%9d%d0%a718_%d0%a2%d1%83%d1%80%d0%b8%d0%b7%d0%bc_v2_20.02.2018.xlsx'#$лист1.g74"</f>
        <v>'file:///e:/users/%d0%90%d0%bd%d0%b0%d1%82%d0%be%d0%bb%d0%b8%d0%b9/downloads/%d0%98%d0%9b_%d0%9d%d0%a718_%d0%a2%d1%83%d1%80%d0%b8%d0%b7%d0%bc_v2_20.02.2018.xlsx'#$лист1.g74</v>
      </c>
      <c r="H76" s="64"/>
      <c r="I76" s="64"/>
      <c r="J76" s="64"/>
      <c r="K76" s="71"/>
      <c r="L76" s="50"/>
    </row>
    <row r="77" spans="1:12" ht="409.5">
      <c r="A77" s="50"/>
      <c r="B77" s="66" t="str">
        <f>"'file:///e:/users/%d0%90%d0%bd%d0%b0%d1%82%d0%be%d0%bb%d0%b8%d0%b9/downloads/%d0%98%d0%9b_%d0%9d%d0%a718_%d0%a2%d1%83%d1%80%d0%b8%d0%b7%d0%bc_v2_20.02.2018.xlsx'#$лист1.b75"</f>
        <v>'file:///e:/users/%d0%90%d0%bd%d0%b0%d1%82%d0%be%d0%bb%d0%b8%d0%b9/downloads/%d0%98%d0%9b_%d0%9d%d0%a718_%d0%a2%d1%83%d1%80%d0%b8%d0%b7%d0%bc_v2_20.02.2018.xlsx'#$лист1.b75</v>
      </c>
      <c r="C77" s="67" t="str">
        <f>"'file:///e:/users/%d0%90%d0%bd%d0%b0%d1%82%d0%be%d0%bb%d0%b8%d0%b9/downloads/%d0%98%d0%9b_%d0%9d%d0%a718_%d0%a2%d1%83%d1%80%d0%b8%d0%b7%d0%bc_v2_20.02.2018.xlsx'#$лист1.c75"</f>
        <v>'file:///e:/users/%d0%90%d0%bd%d0%b0%d1%82%d0%be%d0%bb%d0%b8%d0%b9/downloads/%d0%98%d0%9b_%d0%9d%d0%a718_%d0%a2%d1%83%d1%80%d0%b8%d0%b7%d0%bc_v2_20.02.2018.xlsx'#$лист1.c75</v>
      </c>
      <c r="D77" s="68" t="s">
        <v>34</v>
      </c>
      <c r="E77" s="66" t="str">
        <f>"'file:///e:/users/%d0%90%d0%bd%d0%b0%d1%82%d0%be%d0%bb%d0%b8%d0%b9/downloads/%d0%98%d0%9b_%d0%9d%d0%a718_%d0%a2%d1%83%d1%80%d0%b8%d0%b7%d0%bc_v2_20.02.2018.xlsx'#$лист1.e75"</f>
        <v>'file:///e:/users/%d0%90%d0%bd%d0%b0%d1%82%d0%be%d0%bb%d0%b8%d0%b9/downloads/%d0%98%d0%9b_%d0%9d%d0%a718_%d0%a2%d1%83%d1%80%d0%b8%d0%b7%d0%bc_v2_20.02.2018.xlsx'#$лист1.e75</v>
      </c>
      <c r="F77" s="72" t="s">
        <v>86</v>
      </c>
      <c r="G77" s="64" t="str">
        <f>"'file:///e:/users/%d0%90%d0%bd%d0%b0%d1%82%d0%be%d0%bb%d0%b8%d0%b9/downloads/%d0%98%d0%9b_%d0%9d%d0%a718_%d0%a2%d1%83%d1%80%d0%b8%d0%b7%d0%bc_v2_20.02.2018.xlsx'#$лист1.g75"</f>
        <v>'file:///e:/users/%d0%90%d0%bd%d0%b0%d1%82%d0%be%d0%bb%d0%b8%d0%b9/downloads/%d0%98%d0%9b_%d0%9d%d0%a718_%d0%a2%d1%83%d1%80%d0%b8%d0%b7%d0%bc_v2_20.02.2018.xlsx'#$лист1.g75</v>
      </c>
      <c r="H77" s="64"/>
      <c r="I77" s="64"/>
      <c r="J77" s="64"/>
      <c r="K77" s="71"/>
      <c r="L77" s="50"/>
    </row>
    <row r="78" spans="1:12" ht="409.5">
      <c r="A78" s="50"/>
      <c r="B78" s="66" t="str">
        <f>"'file:///e:/users/%d0%90%d0%bd%d0%b0%d1%82%d0%be%d0%bb%d0%b8%d0%b9/downloads/%d0%98%d0%9b_%d0%9d%d0%a718_%d0%a2%d1%83%d1%80%d0%b8%d0%b7%d0%bc_v2_20.02.2018.xlsx'#$лист1.b76"</f>
        <v>'file:///e:/users/%d0%90%d0%bd%d0%b0%d1%82%d0%be%d0%bb%d0%b8%d0%b9/downloads/%d0%98%d0%9b_%d0%9d%d0%a718_%d0%a2%d1%83%d1%80%d0%b8%d0%b7%d0%bc_v2_20.02.2018.xlsx'#$лист1.b76</v>
      </c>
      <c r="C78" s="67" t="str">
        <f>"'file:///e:/users/%d0%90%d0%bd%d0%b0%d1%82%d0%be%d0%bb%d0%b8%d0%b9/downloads/%d0%98%d0%9b_%d0%9d%d0%a718_%d0%a2%d1%83%d1%80%d0%b8%d0%b7%d0%bc_v2_20.02.2018.xlsx'#$лист1.c76"</f>
        <v>'file:///e:/users/%d0%90%d0%bd%d0%b0%d1%82%d0%be%d0%bb%d0%b8%d0%b9/downloads/%d0%98%d0%9b_%d0%9d%d0%a718_%d0%a2%d1%83%d1%80%d0%b8%d0%b7%d0%bc_v2_20.02.2018.xlsx'#$лист1.c76</v>
      </c>
      <c r="D78" s="68" t="str">
        <f>"'file:///e:/users/%d0%90%d0%bd%d0%b0%d1%82%d0%be%d0%bb%d0%b8%d0%b9/downloads/%d0%98%d0%9b_%d0%9d%d0%a718_%d0%a2%d1%83%d1%80%d0%b8%d0%b7%d0%bc_v2_20.02.2018.xlsx'#$лист1.d76"</f>
        <v>'file:///e:/users/%d0%90%d0%bd%d0%b0%d1%82%d0%be%d0%bb%d0%b8%d0%b9/downloads/%d0%98%d0%9b_%d0%9d%d0%a718_%d0%a2%d1%83%d1%80%d0%b8%d0%b7%d0%bc_v2_20.02.2018.xlsx'#$лист1.d76</v>
      </c>
      <c r="E78" s="66" t="str">
        <f>"'file:///e:/users/%d0%90%d0%bd%d0%b0%d1%82%d0%be%d0%bb%d0%b8%d0%b9/downloads/%d0%98%d0%9b_%d0%9d%d0%a718_%d0%a2%d1%83%d1%80%d0%b8%d0%b7%d0%bc_v2_20.02.2018.xlsx'#$лист1.e76"</f>
        <v>'file:///e:/users/%d0%90%d0%bd%d0%b0%d1%82%d0%be%d0%bb%d0%b8%d0%b9/downloads/%d0%98%d0%9b_%d0%9d%d0%a718_%d0%a2%d1%83%d1%80%d0%b8%d0%b7%d0%bc_v2_20.02.2018.xlsx'#$лист1.e76</v>
      </c>
      <c r="F78" s="72" t="str">
        <f>"'file:///e:/users/%d0%90%d0%bd%d0%b0%d1%82%d0%be%d0%bb%d0%b8%d0%b9/downloads/%d0%98%d0%9b_%d0%9d%d0%a718_%d0%a2%d1%83%d1%80%d0%b8%d0%b7%d0%bc_v2_20.02.2018.xlsx'#$лист1.f76"</f>
        <v>'file:///e:/users/%d0%90%d0%bd%d0%b0%d1%82%d0%be%d0%bb%d0%b8%d0%b9/downloads/%d0%98%d0%9b_%d0%9d%d0%a718_%d0%a2%d1%83%d1%80%d0%b8%d0%b7%d0%bc_v2_20.02.2018.xlsx'#$лист1.f76</v>
      </c>
      <c r="G78" s="64" t="str">
        <f>"'file:///e:/users/%d0%90%d0%bd%d0%b0%d1%82%d0%be%d0%bb%d0%b8%d0%b9/downloads/%d0%98%d0%9b_%d0%9d%d0%a718_%d0%a2%d1%83%d1%80%d0%b8%d0%b7%d0%bc_v2_20.02.2018.xlsx'#$лист1.g76"</f>
        <v>'file:///e:/users/%d0%90%d0%bd%d0%b0%d1%82%d0%be%d0%bb%d0%b8%d0%b9/downloads/%d0%98%d0%9b_%d0%9d%d0%a718_%d0%a2%d1%83%d1%80%d0%b8%d0%b7%d0%bc_v2_20.02.2018.xlsx'#$лист1.g76</v>
      </c>
      <c r="H78" s="64"/>
      <c r="I78" s="64"/>
      <c r="J78" s="64"/>
      <c r="K78" s="71"/>
      <c r="L78" s="50"/>
    </row>
    <row r="79" spans="1:12" ht="409.5">
      <c r="A79" s="50"/>
      <c r="B79" s="66" t="str">
        <f>"'file:///e:/users/%d0%90%d0%bd%d0%b0%d1%82%d0%be%d0%bb%d0%b8%d0%b9/downloads/%d0%98%d0%9b_%d0%9d%d0%a718_%d0%a2%d1%83%d1%80%d0%b8%d0%b7%d0%bc_v2_20.02.2018.xlsx'#$лист1.b77"</f>
        <v>'file:///e:/users/%d0%90%d0%bd%d0%b0%d1%82%d0%be%d0%bb%d0%b8%d0%b9/downloads/%d0%98%d0%9b_%d0%9d%d0%a718_%d0%a2%d1%83%d1%80%d0%b8%d0%b7%d0%bc_v2_20.02.2018.xlsx'#$лист1.b77</v>
      </c>
      <c r="C79" s="67" t="str">
        <f>"'file:///e:/users/%d0%90%d0%bd%d0%b0%d1%82%d0%be%d0%bb%d0%b8%d0%b9/downloads/%d0%98%d0%9b_%d0%9d%d0%a718_%d0%a2%d1%83%d1%80%d0%b8%d0%b7%d0%bc_v2_20.02.2018.xlsx'#$лист1.c77"</f>
        <v>'file:///e:/users/%d0%90%d0%bd%d0%b0%d1%82%d0%be%d0%bb%d0%b8%d0%b9/downloads/%d0%98%d0%9b_%d0%9d%d0%a718_%d0%a2%d1%83%d1%80%d0%b8%d0%b7%d0%bc_v2_20.02.2018.xlsx'#$лист1.c77</v>
      </c>
      <c r="D79" s="68" t="s">
        <v>90</v>
      </c>
      <c r="E79" s="66" t="str">
        <f>"'file:///e:/users/%d0%90%d0%bd%d0%b0%d1%82%d0%be%d0%bb%d0%b8%d0%b9/downloads/%d0%98%d0%9b_%d0%9d%d0%a718_%d0%a2%d1%83%d1%80%d0%b8%d0%b7%d0%bc_v2_20.02.2018.xlsx'#$лист1.e77"</f>
        <v>'file:///e:/users/%d0%90%d0%bd%d0%b0%d1%82%d0%be%d0%bb%d0%b8%d0%b9/downloads/%d0%98%d0%9b_%d0%9d%d0%a718_%d0%a2%d1%83%d1%80%d0%b8%d0%b7%d0%bc_v2_20.02.2018.xlsx'#$лист1.e77</v>
      </c>
      <c r="F79" s="72" t="str">
        <f>"'file:///e:/users/%d0%90%d0%bd%d0%b0%d1%82%d0%be%d0%bb%d0%b8%d0%b9/downloads/%d0%98%d0%9b_%d0%9d%d0%a718_%d0%a2%d1%83%d1%80%d0%b8%d0%b7%d0%bc_v2_20.02.2018.xlsx'#$лист1.f77"</f>
        <v>'file:///e:/users/%d0%90%d0%bd%d0%b0%d1%82%d0%be%d0%bb%d0%b8%d0%b9/downloads/%d0%98%d0%9b_%d0%9d%d0%a718_%d0%a2%d1%83%d1%80%d0%b8%d0%b7%d0%bc_v2_20.02.2018.xlsx'#$лист1.f77</v>
      </c>
      <c r="G79" s="64" t="str">
        <f>"'file:///e:/users/%d0%90%d0%bd%d0%b0%d1%82%d0%be%d0%bb%d0%b8%d0%b9/downloads/%d0%98%d0%9b_%d0%9d%d0%a718_%d0%a2%d1%83%d1%80%d0%b8%d0%b7%d0%bc_v2_20.02.2018.xlsx'#$лист1.g77"</f>
        <v>'file:///e:/users/%d0%90%d0%bd%d0%b0%d1%82%d0%be%d0%bb%d0%b8%d0%b9/downloads/%d0%98%d0%9b_%d0%9d%d0%a718_%d0%a2%d1%83%d1%80%d0%b8%d0%b7%d0%bc_v2_20.02.2018.xlsx'#$лист1.g77</v>
      </c>
      <c r="H79" s="64"/>
      <c r="I79" s="64"/>
      <c r="J79" s="64"/>
      <c r="K79" s="71"/>
      <c r="L79" s="50"/>
    </row>
    <row r="80" spans="1:12" ht="409.5">
      <c r="A80" s="50"/>
      <c r="B80" s="66" t="str">
        <f>"'file:///e:/users/%d0%90%d0%bd%d0%b0%d1%82%d0%be%d0%bb%d0%b8%d0%b9/downloads/%d0%98%d0%9b_%d0%9d%d0%a718_%d0%a2%d1%83%d1%80%d0%b8%d0%b7%d0%bc_v2_20.02.2018.xlsx'#$лист1.b78"</f>
        <v>'file:///e:/users/%d0%90%d0%bd%d0%b0%d1%82%d0%be%d0%bb%d0%b8%d0%b9/downloads/%d0%98%d0%9b_%d0%9d%d0%a718_%d0%a2%d1%83%d1%80%d0%b8%d0%b7%d0%bc_v2_20.02.2018.xlsx'#$лист1.b78</v>
      </c>
      <c r="C80" s="68" t="str">
        <f>"'file:///e:/users/%d0%90%d0%bd%d0%b0%d1%82%d0%be%d0%bb%d0%b8%d0%b9/downloads/%d0%98%d0%9b_%d0%9d%d0%a718_%d0%a2%d1%83%d1%80%d0%b8%d0%b7%d0%bc_v2_20.02.2018.xlsx'#$лист1.c78"</f>
        <v>'file:///e:/users/%d0%90%d0%bd%d0%b0%d1%82%d0%be%d0%bb%d0%b8%d0%b9/downloads/%d0%98%d0%9b_%d0%9d%d0%a718_%d0%a2%d1%83%d1%80%d0%b8%d0%b7%d0%bc_v2_20.02.2018.xlsx'#$лист1.c78</v>
      </c>
      <c r="D80" s="68" t="s">
        <v>92</v>
      </c>
      <c r="E80" s="66" t="str">
        <f>"'file:///e:/users/%d0%90%d0%bd%d0%b0%d1%82%d0%be%d0%bb%d0%b8%d0%b9/downloads/%d0%98%d0%9b_%d0%9d%d0%a718_%d0%a2%d1%83%d1%80%d0%b8%d0%b7%d0%bc_v2_20.02.2018.xlsx'#$лист1.e78"</f>
        <v>'file:///e:/users/%d0%90%d0%bd%d0%b0%d1%82%d0%be%d0%bb%d0%b8%d0%b9/downloads/%d0%98%d0%9b_%d0%9d%d0%a718_%d0%a2%d1%83%d1%80%d0%b8%d0%b7%d0%bc_v2_20.02.2018.xlsx'#$лист1.e78</v>
      </c>
      <c r="F80" s="72" t="str">
        <f>"'file:///e:/users/%d0%90%d0%bd%d0%b0%d1%82%d0%be%d0%bb%d0%b8%d0%b9/downloads/%d0%98%d0%9b_%d0%9d%d0%a718_%d0%a2%d1%83%d1%80%d0%b8%d0%b7%d0%bc_v2_20.02.2018.xlsx'#$лист1.f78"</f>
        <v>'file:///e:/users/%d0%90%d0%bd%d0%b0%d1%82%d0%be%d0%bb%d0%b8%d0%b9/downloads/%d0%98%d0%9b_%d0%9d%d0%a718_%d0%a2%d1%83%d1%80%d0%b8%d0%b7%d0%bc_v2_20.02.2018.xlsx'#$лист1.f78</v>
      </c>
      <c r="G80" s="94" t="str">
        <f>"'file:///e:/users/%d0%90%d0%bd%d0%b0%d1%82%d0%be%d0%bb%d0%b8%d0%b9/downloads/%d0%98%d0%9b_%d0%9d%d0%a718_%d0%a2%d1%83%d1%80%d0%b8%d0%b7%d0%bc_v2_20.02.2018.xlsx'#$лист1.g78"</f>
        <v>'file:///e:/users/%d0%90%d0%bd%d0%b0%d1%82%d0%be%d0%bb%d0%b8%d0%b9/downloads/%d0%98%d0%9b_%d0%9d%d0%a718_%d0%a2%d1%83%d1%80%d0%b8%d0%b7%d0%bc_v2_20.02.2018.xlsx'#$лист1.g78</v>
      </c>
      <c r="H80" s="94"/>
      <c r="I80" s="94"/>
      <c r="J80" s="94"/>
      <c r="K80" s="71"/>
      <c r="L80" s="50"/>
    </row>
    <row r="81" spans="1:12" ht="409.5">
      <c r="A81" s="50"/>
      <c r="B81" s="66" t="str">
        <f>"'file:///e:/users/%d0%90%d0%bd%d0%b0%d1%82%d0%be%d0%bb%d0%b8%d0%b9/downloads/%d0%98%d0%9b_%d0%9d%d0%a718_%d0%a2%d1%83%d1%80%d0%b8%d0%b7%d0%bc_v2_20.02.2018.xlsx'#$лист1.b79"</f>
        <v>'file:///e:/users/%d0%90%d0%bd%d0%b0%d1%82%d0%be%d0%bb%d0%b8%d0%b9/downloads/%d0%98%d0%9b_%d0%9d%d0%a718_%d0%a2%d1%83%d1%80%d0%b8%d0%b7%d0%bc_v2_20.02.2018.xlsx'#$лист1.b79</v>
      </c>
      <c r="C81" s="68" t="str">
        <f>"'file:///e:/users/%d0%90%d0%bd%d0%b0%d1%82%d0%be%d0%bb%d0%b8%d0%b9/downloads/%d0%98%d0%9b_%d0%9d%d0%a718_%d0%a2%d1%83%d1%80%d0%b8%d0%b7%d0%bc_v2_20.02.2018.xlsx'#$лист1.c79"</f>
        <v>'file:///e:/users/%d0%90%d0%bd%d0%b0%d1%82%d0%be%d0%bb%d0%b8%d0%b9/downloads/%d0%98%d0%9b_%d0%9d%d0%a718_%d0%a2%d1%83%d1%80%d0%b8%d0%b7%d0%bc_v2_20.02.2018.xlsx'#$лист1.c79</v>
      </c>
      <c r="D81" s="68" t="s">
        <v>94</v>
      </c>
      <c r="E81" s="66" t="str">
        <f>"'file:///e:/users/%d0%90%d0%bd%d0%b0%d1%82%d0%be%d0%bb%d0%b8%d0%b9/downloads/%d0%98%d0%9b_%d0%9d%d0%a718_%d0%a2%d1%83%d1%80%d0%b8%d0%b7%d0%bc_v2_20.02.2018.xlsx'#$лист1.e79"</f>
        <v>'file:///e:/users/%d0%90%d0%bd%d0%b0%d1%82%d0%be%d0%bb%d0%b8%d0%b9/downloads/%d0%98%d0%9b_%d0%9d%d0%a718_%d0%a2%d1%83%d1%80%d0%b8%d0%b7%d0%bc_v2_20.02.2018.xlsx'#$лист1.e79</v>
      </c>
      <c r="F81" s="72" t="s">
        <v>86</v>
      </c>
      <c r="G81" s="94" t="str">
        <f>"'file:///e:/users/%d0%90%d0%bd%d0%b0%d1%82%d0%be%d0%bb%d0%b8%d0%b9/downloads/%d0%98%d0%9b_%d0%9d%d0%a718_%d0%a2%d1%83%d1%80%d0%b8%d0%b7%d0%bc_v2_20.02.2018.xlsx'#$лист1.g79"</f>
        <v>'file:///e:/users/%d0%90%d0%bd%d0%b0%d1%82%d0%be%d0%bb%d0%b8%d0%b9/downloads/%d0%98%d0%9b_%d0%9d%d0%a718_%d0%a2%d1%83%d1%80%d0%b8%d0%b7%d0%bc_v2_20.02.2018.xlsx'#$лист1.g79</v>
      </c>
      <c r="H81" s="94"/>
      <c r="I81" s="94"/>
      <c r="J81" s="94"/>
      <c r="K81" s="71"/>
      <c r="L81" s="50"/>
    </row>
    <row r="82" spans="1:12" ht="409.5">
      <c r="A82" s="50"/>
      <c r="B82" s="66" t="str">
        <f>"'file:///e:/users/%d0%90%d0%bd%d0%b0%d1%82%d0%be%d0%bb%d0%b8%d0%b9/downloads/%d0%98%d0%9b_%d0%9d%d0%a718_%d0%a2%d1%83%d1%80%d0%b8%d0%b7%d0%bc_v2_20.02.2018.xlsx'#$лист1.b80"</f>
        <v>'file:///e:/users/%d0%90%d0%bd%d0%b0%d1%82%d0%be%d0%bb%d0%b8%d0%b9/downloads/%d0%98%d0%9b_%d0%9d%d0%a718_%d0%a2%d1%83%d1%80%d0%b8%d0%b7%d0%bc_v2_20.02.2018.xlsx'#$лист1.b80</v>
      </c>
      <c r="C82" s="68" t="str">
        <f>"'file:///e:/users/%d0%90%d0%bd%d0%b0%d1%82%d0%be%d0%bb%d0%b8%d0%b9/downloads/%d0%98%d0%9b_%d0%9d%d0%a718_%d0%a2%d1%83%d1%80%d0%b8%d0%b7%d0%bc_v2_20.02.2018.xlsx'#$лист1.c80"</f>
        <v>'file:///e:/users/%d0%90%d0%bd%d0%b0%d1%82%d0%be%d0%bb%d0%b8%d0%b9/downloads/%d0%98%d0%9b_%d0%9d%d0%a718_%d0%a2%d1%83%d1%80%d0%b8%d0%b7%d0%bc_v2_20.02.2018.xlsx'#$лист1.c80</v>
      </c>
      <c r="D82" s="68" t="s">
        <v>96</v>
      </c>
      <c r="E82" s="66" t="str">
        <f>"'file:///e:/users/%d0%90%d0%bd%d0%b0%d1%82%d0%be%d0%bb%d0%b8%d0%b9/downloads/%d0%98%d0%9b_%d0%9d%d0%a718_%d0%a2%d1%83%d1%80%d0%b8%d0%b7%d0%bc_v2_20.02.2018.xlsx'#$лист1.e80"</f>
        <v>'file:///e:/users/%d0%90%d0%bd%d0%b0%d1%82%d0%be%d0%bb%d0%b8%d0%b9/downloads/%d0%98%d0%9b_%d0%9d%d0%a718_%d0%a2%d1%83%d1%80%d0%b8%d0%b7%d0%bc_v2_20.02.2018.xlsx'#$лист1.e80</v>
      </c>
      <c r="F82" s="72" t="s">
        <v>86</v>
      </c>
      <c r="G82" s="94" t="str">
        <f>"'file:///e:/users/%d0%90%d0%bd%d0%b0%d1%82%d0%be%d0%bb%d0%b8%d0%b9/downloads/%d0%98%d0%9b_%d0%9d%d0%a718_%d0%a2%d1%83%d1%80%d0%b8%d0%b7%d0%bc_v2_20.02.2018.xlsx'#$лист1.g80"</f>
        <v>'file:///e:/users/%d0%90%d0%bd%d0%b0%d1%82%d0%be%d0%bb%d0%b8%d0%b9/downloads/%d0%98%d0%9b_%d0%9d%d0%a718_%d0%a2%d1%83%d1%80%d0%b8%d0%b7%d0%bc_v2_20.02.2018.xlsx'#$лист1.g80</v>
      </c>
      <c r="H82" s="94"/>
      <c r="I82" s="94"/>
      <c r="J82" s="94"/>
      <c r="K82" s="71"/>
      <c r="L82" s="50"/>
    </row>
    <row r="83" spans="1:12" ht="409.5">
      <c r="A83" s="50"/>
      <c r="B83" s="66" t="str">
        <f>"'file:///e:/users/%d0%90%d0%bd%d0%b0%d1%82%d0%be%d0%bb%d0%b8%d0%b9/downloads/%d0%98%d0%9b_%d0%9d%d0%a718_%d0%a2%d1%83%d1%80%d0%b8%d0%b7%d0%bc_v2_20.02.2018.xlsx'#$лист1.b81"</f>
        <v>'file:///e:/users/%d0%90%d0%bd%d0%b0%d1%82%d0%be%d0%bb%d0%b8%d0%b9/downloads/%d0%98%d0%9b_%d0%9d%d0%a718_%d0%a2%d1%83%d1%80%d0%b8%d0%b7%d0%bc_v2_20.02.2018.xlsx'#$лист1.b81</v>
      </c>
      <c r="C83" s="68" t="str">
        <f>"'file:///e:/users/%d0%90%d0%bd%d0%b0%d1%82%d0%be%d0%bb%d0%b8%d0%b9/downloads/%d0%98%d0%9b_%d0%9d%d0%a718_%d0%a2%d1%83%d1%80%d0%b8%d0%b7%d0%bc_v2_20.02.2018.xlsx'#$лист1.c81"</f>
        <v>'file:///e:/users/%d0%90%d0%bd%d0%b0%d1%82%d0%be%d0%bb%d0%b8%d0%b9/downloads/%d0%98%d0%9b_%d0%9d%d0%a718_%d0%a2%d1%83%d1%80%d0%b8%d0%b7%d0%bc_v2_20.02.2018.xlsx'#$лист1.c81</v>
      </c>
      <c r="D83" s="68" t="str">
        <f>"'file:///e:/users/%d0%90%d0%bd%d0%b0%d1%82%d0%be%d0%bb%d0%b8%d0%b9/downloads/%d0%98%d0%9b_%d0%9d%d0%a718_%d0%a2%d1%83%d1%80%d0%b8%d0%b7%d0%bc_v2_20.02.2018.xlsx'#$лист1.d81"</f>
        <v>'file:///e:/users/%d0%90%d0%bd%d0%b0%d1%82%d0%be%d0%bb%d0%b8%d0%b9/downloads/%d0%98%d0%9b_%d0%9d%d0%a718_%d0%a2%d1%83%d1%80%d0%b8%d0%b7%d0%bc_v2_20.02.2018.xlsx'#$лист1.d81</v>
      </c>
      <c r="E83" s="66" t="str">
        <f>"'file:///e:/users/%d0%90%d0%bd%d0%b0%d1%82%d0%be%d0%bb%d0%b8%d0%b9/downloads/%d0%98%d0%9b_%d0%9d%d0%a718_%d0%a2%d1%83%d1%80%d0%b8%d0%b7%d0%bc_v2_20.02.2018.xlsx'#$лист1.e81"</f>
        <v>'file:///e:/users/%d0%90%d0%bd%d0%b0%d1%82%d0%be%d0%bb%d0%b8%d0%b9/downloads/%d0%98%d0%9b_%d0%9d%d0%a718_%d0%a2%d1%83%d1%80%d0%b8%d0%b7%d0%bc_v2_20.02.2018.xlsx'#$лист1.e81</v>
      </c>
      <c r="F83" s="72" t="s">
        <v>86</v>
      </c>
      <c r="G83" s="94" t="str">
        <f>"'file:///e:/users/%d0%90%d0%bd%d0%b0%d1%82%d0%be%d0%bb%d0%b8%d0%b9/downloads/%d0%98%d0%9b_%d0%9d%d0%a718_%d0%a2%d1%83%d1%80%d0%b8%d0%b7%d0%bc_v2_20.02.2018.xlsx'#$лист1.g81"</f>
        <v>'file:///e:/users/%d0%90%d0%bd%d0%b0%d1%82%d0%be%d0%bb%d0%b8%d0%b9/downloads/%d0%98%d0%9b_%d0%9d%d0%a718_%d0%a2%d1%83%d1%80%d0%b8%d0%b7%d0%bc_v2_20.02.2018.xlsx'#$лист1.g81</v>
      </c>
      <c r="H83" s="94"/>
      <c r="I83" s="94"/>
      <c r="J83" s="94"/>
      <c r="K83" s="71"/>
      <c r="L83" s="50"/>
    </row>
    <row r="84" spans="1:12" ht="409.5">
      <c r="A84" s="50"/>
      <c r="B84" s="66" t="str">
        <f>"'file:///e:/users/%d0%90%d0%bd%d0%b0%d1%82%d0%be%d0%bb%d0%b8%d0%b9/downloads/%d0%98%d0%9b_%d0%9d%d0%a718_%d0%a2%d1%83%d1%80%d0%b8%d0%b7%d0%bc_v2_20.02.2018.xlsx'#$лист1.b82"</f>
        <v>'file:///e:/users/%d0%90%d0%bd%d0%b0%d1%82%d0%be%d0%bb%d0%b8%d0%b9/downloads/%d0%98%d0%9b_%d0%9d%d0%a718_%d0%a2%d1%83%d1%80%d0%b8%d0%b7%d0%bc_v2_20.02.2018.xlsx'#$лист1.b82</v>
      </c>
      <c r="C84" s="68" t="str">
        <f>"'file:///e:/users/%d0%90%d0%bd%d0%b0%d1%82%d0%be%d0%bb%d0%b8%d0%b9/downloads/%d0%98%d0%9b_%d0%9d%d0%a718_%d0%a2%d1%83%d1%80%d0%b8%d0%b7%d0%bc_v2_20.02.2018.xlsx'#$лист1.c82"</f>
        <v>'file:///e:/users/%d0%90%d0%bd%d0%b0%d1%82%d0%be%d0%bb%d0%b8%d0%b9/downloads/%d0%98%d0%9b_%d0%9d%d0%a718_%d0%a2%d1%83%d1%80%d0%b8%d0%b7%d0%bc_v2_20.02.2018.xlsx'#$лист1.c82</v>
      </c>
      <c r="D84" s="68" t="str">
        <f>"'file:///e:/users/%d0%90%d0%bd%d0%b0%d1%82%d0%be%d0%bb%d0%b8%d0%b9/downloads/%d0%98%d0%9b_%d0%9d%d0%a718_%d0%a2%d1%83%d1%80%d0%b8%d0%b7%d0%bc_v2_20.02.2018.xlsx'#$лист1.d82"</f>
        <v>'file:///e:/users/%d0%90%d0%bd%d0%b0%d1%82%d0%be%d0%bb%d0%b8%d0%b9/downloads/%d0%98%d0%9b_%d0%9d%d0%a718_%d0%a2%d1%83%d1%80%d0%b8%d0%b7%d0%bc_v2_20.02.2018.xlsx'#$лист1.d82</v>
      </c>
      <c r="E84" s="66" t="str">
        <f>"'file:///e:/users/%d0%90%d0%bd%d0%b0%d1%82%d0%be%d0%bb%d0%b8%d0%b9/downloads/%d0%98%d0%9b_%d0%9d%d0%a718_%d0%a2%d1%83%d1%80%d0%b8%d0%b7%d0%bc_v2_20.02.2018.xlsx'#$лист1.e82"</f>
        <v>'file:///e:/users/%d0%90%d0%bd%d0%b0%d1%82%d0%be%d0%bb%d0%b8%d0%b9/downloads/%d0%98%d0%9b_%d0%9d%d0%a718_%d0%a2%d1%83%d1%80%d0%b8%d0%b7%d0%bc_v2_20.02.2018.xlsx'#$лист1.e82</v>
      </c>
      <c r="F84" s="72" t="str">
        <f>"'file:///e:/users/%d0%90%d0%bd%d0%b0%d1%82%d0%be%d0%bb%d0%b8%d0%b9/downloads/%d0%98%d0%9b_%d0%9d%d0%a718_%d0%a2%d1%83%d1%80%d0%b8%d0%b7%d0%bc_v2_20.02.2018.xlsx'#$лист1.f82"</f>
        <v>'file:///e:/users/%d0%90%d0%bd%d0%b0%d1%82%d0%be%d0%bb%d0%b8%d0%b9/downloads/%d0%98%d0%9b_%d0%9d%d0%a718_%d0%a2%d1%83%d1%80%d0%b8%d0%b7%d0%bc_v2_20.02.2018.xlsx'#$лист1.f82</v>
      </c>
      <c r="G84" s="94" t="str">
        <f>"'file:///e:/users/%d0%90%d0%bd%d0%b0%d1%82%d0%be%d0%bb%d0%b8%d0%b9/downloads/%d0%98%d0%9b_%d0%9d%d0%a718_%d0%a2%d1%83%d1%80%d0%b8%d0%b7%d0%bc_v2_20.02.2018.xlsx'#$лист1.g82"</f>
        <v>'file:///e:/users/%d0%90%d0%bd%d0%b0%d1%82%d0%be%d0%bb%d0%b8%d0%b9/downloads/%d0%98%d0%9b_%d0%9d%d0%a718_%d0%a2%d1%83%d1%80%d0%b8%d0%b7%d0%bc_v2_20.02.2018.xlsx'#$лист1.g82</v>
      </c>
      <c r="H84" s="94"/>
      <c r="I84" s="94"/>
      <c r="J84" s="94"/>
      <c r="K84" s="71"/>
      <c r="L84" s="50"/>
    </row>
    <row r="85" spans="1:12" ht="409.5">
      <c r="A85" s="50"/>
      <c r="B85" s="66" t="str">
        <f>"'file:///e:/users/%d0%90%d0%bd%d0%b0%d1%82%d0%be%d0%bb%d0%b8%d0%b9/downloads/%d0%98%d0%9b_%d0%9d%d0%a718_%d0%a2%d1%83%d1%80%d0%b8%d0%b7%d0%bc_v2_20.02.2018.xlsx'#$лист1.b83"</f>
        <v>'file:///e:/users/%d0%90%d0%bd%d0%b0%d1%82%d0%be%d0%bb%d0%b8%d0%b9/downloads/%d0%98%d0%9b_%d0%9d%d0%a718_%d0%a2%d1%83%d1%80%d0%b8%d0%b7%d0%bc_v2_20.02.2018.xlsx'#$лист1.b83</v>
      </c>
      <c r="C85" s="68" t="str">
        <f>"'file:///e:/users/%d0%90%d0%bd%d0%b0%d1%82%d0%be%d0%bb%d0%b8%d0%b9/downloads/%d0%98%d0%9b_%d0%9d%d0%a718_%d0%a2%d1%83%d1%80%d0%b8%d0%b7%d0%bc_v2_20.02.2018.xlsx'#$лист1.c83"</f>
        <v>'file:///e:/users/%d0%90%d0%bd%d0%b0%d1%82%d0%be%d0%bb%d0%b8%d0%b9/downloads/%d0%98%d0%9b_%d0%9d%d0%a718_%d0%a2%d1%83%d1%80%d0%b8%d0%b7%d0%bc_v2_20.02.2018.xlsx'#$лист1.c83</v>
      </c>
      <c r="D85" s="68" t="s">
        <v>100</v>
      </c>
      <c r="E85" s="66" t="str">
        <f>"'file:///e:/users/%d0%90%d0%bd%d0%b0%d1%82%d0%be%d0%bb%d0%b8%d0%b9/downloads/%d0%98%d0%9b_%d0%9d%d0%a718_%d0%a2%d1%83%d1%80%d0%b8%d0%b7%d0%bc_v2_20.02.2018.xlsx'#$лист1.e83"</f>
        <v>'file:///e:/users/%d0%90%d0%bd%d0%b0%d1%82%d0%be%d0%bb%d0%b8%d0%b9/downloads/%d0%98%d0%9b_%d0%9d%d0%a718_%d0%a2%d1%83%d1%80%d0%b8%d0%b7%d0%bc_v2_20.02.2018.xlsx'#$лист1.e83</v>
      </c>
      <c r="F85" s="72" t="str">
        <f>"'file:///e:/users/%d0%90%d0%bd%d0%b0%d1%82%d0%be%d0%bb%d0%b8%d0%b9/downloads/%d0%98%d0%9b_%d0%9d%d0%a718_%d0%a2%d1%83%d1%80%d0%b8%d0%b7%d0%bc_v2_20.02.2018.xlsx'#$лист1.f83"</f>
        <v>'file:///e:/users/%d0%90%d0%bd%d0%b0%d1%82%d0%be%d0%bb%d0%b8%d0%b9/downloads/%d0%98%d0%9b_%d0%9d%d0%a718_%d0%a2%d1%83%d1%80%d0%b8%d0%b7%d0%bc_v2_20.02.2018.xlsx'#$лист1.f83</v>
      </c>
      <c r="G85" s="94" t="str">
        <f>"'file:///e:/users/%d0%90%d0%bd%d0%b0%d1%82%d0%be%d0%bb%d0%b8%d0%b9/downloads/%d0%98%d0%9b_%d0%9d%d0%a718_%d0%a2%d1%83%d1%80%d0%b8%d0%b7%d0%bc_v2_20.02.2018.xlsx'#$лист1.g83"</f>
        <v>'file:///e:/users/%d0%90%d0%bd%d0%b0%d1%82%d0%be%d0%bb%d0%b8%d0%b9/downloads/%d0%98%d0%9b_%d0%9d%d0%a718_%d0%a2%d1%83%d1%80%d0%b8%d0%b7%d0%bc_v2_20.02.2018.xlsx'#$лист1.g83</v>
      </c>
      <c r="H85" s="94"/>
      <c r="I85" s="94"/>
      <c r="J85" s="94"/>
      <c r="K85" s="71"/>
      <c r="L85" s="50"/>
    </row>
    <row r="86" spans="1:12" ht="16.5" customHeight="1">
      <c r="A86" s="50"/>
      <c r="B86" s="151" t="s">
        <v>101</v>
      </c>
      <c r="C86" s="151"/>
      <c r="D86" s="151"/>
      <c r="E86" s="151"/>
      <c r="F86" s="151"/>
      <c r="G86" s="151"/>
      <c r="H86" s="151"/>
      <c r="I86" s="151"/>
      <c r="J86" s="151"/>
      <c r="K86" s="151"/>
      <c r="L86" s="50"/>
    </row>
    <row r="87" spans="1:12" ht="38.25">
      <c r="A87" s="50"/>
      <c r="B87" s="63" t="s">
        <v>20</v>
      </c>
      <c r="C87" s="63" t="s">
        <v>21</v>
      </c>
      <c r="D87" s="63" t="s">
        <v>22</v>
      </c>
      <c r="E87" s="63" t="s">
        <v>23</v>
      </c>
      <c r="F87" s="63" t="s">
        <v>24</v>
      </c>
      <c r="G87" s="64" t="s">
        <v>24</v>
      </c>
      <c r="H87" s="64" t="s">
        <v>25</v>
      </c>
      <c r="I87" s="64" t="s">
        <v>26</v>
      </c>
      <c r="J87" s="65" t="s">
        <v>27</v>
      </c>
      <c r="K87" s="64" t="s">
        <v>28</v>
      </c>
      <c r="L87" s="50"/>
    </row>
    <row r="88" spans="1:12" ht="409.5">
      <c r="A88" s="50"/>
      <c r="B88" s="66" t="str">
        <f>"'file:///e:/users/%d0%90%d0%bd%d0%b0%d1%82%d0%be%d0%bb%d0%b8%d0%b9/downloads/%d0%98%d0%9b_%d0%9d%d0%a718_%d0%a2%d1%83%d1%80%d0%b8%d0%b7%d0%bc_v2_20.02.2018.xlsx'#$лист1.b86"</f>
        <v>'file:///e:/users/%d0%90%d0%bd%d0%b0%d1%82%d0%be%d0%bb%d0%b8%d0%b9/downloads/%d0%98%d0%9b_%d0%9d%d0%a718_%d0%a2%d1%83%d1%80%d0%b8%d0%b7%d0%bc_v2_20.02.2018.xlsx'#$лист1.b86</v>
      </c>
      <c r="C88" s="68" t="str">
        <f>"'file:///e:/users/%d0%90%d0%bd%d0%b0%d1%82%d0%be%d0%bb%d0%b8%d0%b9/downloads/%d0%98%d0%9b_%d0%9d%d0%a718_%d0%a2%d1%83%d1%80%d0%b8%d0%b7%d0%bc_v2_20.02.2018.xlsx'#$лист1.c86"</f>
        <v>'file:///e:/users/%d0%90%d0%bd%d0%b0%d1%82%d0%be%d0%bb%d0%b8%d0%b9/downloads/%d0%98%d0%9b_%d0%9d%d0%a718_%d0%a2%d1%83%d1%80%d0%b8%d0%b7%d0%bc_v2_20.02.2018.xlsx'#$лист1.c86</v>
      </c>
      <c r="D88" s="68" t="str">
        <f>"'file:///e:/users/%d0%90%d0%bd%d0%b0%d1%82%d0%be%d0%bb%d0%b8%d0%b9/downloads/%d0%98%d0%9b_%d0%9d%d0%a718_%d0%a2%d1%83%d1%80%d0%b8%d0%b7%d0%bc_v2_20.02.2018.xlsx'#$лист1.d86"</f>
        <v>'file:///e:/users/%d0%90%d0%bd%d0%b0%d1%82%d0%be%d0%bb%d0%b8%d0%b9/downloads/%d0%98%d0%9b_%d0%9d%d0%a718_%d0%a2%d1%83%d1%80%d0%b8%d0%b7%d0%bc_v2_20.02.2018.xlsx'#$лист1.d86</v>
      </c>
      <c r="E88" s="66" t="str">
        <f>"'file:///e:/users/%d0%90%d0%bd%d0%b0%d1%82%d0%be%d0%bb%d0%b8%d0%b9/downloads/%d0%98%d0%9b_%d0%9d%d0%a718_%d0%a2%d1%83%d1%80%d0%b8%d0%b7%d0%bc_v2_20.02.2018.xlsx'#$лист1.e86"</f>
        <v>'file:///e:/users/%d0%90%d0%bd%d0%b0%d1%82%d0%be%d0%bb%d0%b8%d0%b9/downloads/%d0%98%d0%9b_%d0%9d%d0%a718_%d0%a2%d1%83%d1%80%d0%b8%d0%b7%d0%bc_v2_20.02.2018.xlsx'#$лист1.e86</v>
      </c>
      <c r="F88" s="72" t="str">
        <f>"'file:///e:/users/%d0%90%d0%bd%d0%b0%d1%82%d0%be%d0%bb%d0%b8%d0%b9/downloads/%d0%98%d0%9b_%d0%9d%d0%a718_%d0%a2%d1%83%d1%80%d0%b8%d0%b7%d0%bc_v2_20.02.2018.xlsx'#$лист1.f86"</f>
        <v>'file:///e:/users/%d0%90%d0%bd%d0%b0%d1%82%d0%be%d0%bb%d0%b8%d0%b9/downloads/%d0%98%d0%9b_%d0%9d%d0%a718_%d0%a2%d1%83%d1%80%d0%b8%d0%b7%d0%bc_v2_20.02.2018.xlsx'#$лист1.f86</v>
      </c>
      <c r="G88" s="64">
        <v>5</v>
      </c>
      <c r="H88" s="64"/>
      <c r="I88" s="64"/>
      <c r="J88" s="64"/>
      <c r="K88" s="71"/>
      <c r="L88" s="50"/>
    </row>
    <row r="89" spans="1:12" ht="409.5">
      <c r="A89" s="50"/>
      <c r="B89" s="66" t="str">
        <f>"'file:///e:/users/%d0%90%d0%bd%d0%b0%d1%82%d0%be%d0%bb%d0%b8%d0%b9/downloads/%d0%98%d0%9b_%d0%9d%d0%a718_%d0%a2%d1%83%d1%80%d0%b8%d0%b7%d0%bc_v2_20.02.2018.xlsx'#$лист1.b87"</f>
        <v>'file:///e:/users/%d0%90%d0%bd%d0%b0%d1%82%d0%be%d0%bb%d0%b8%d0%b9/downloads/%d0%98%d0%9b_%d0%9d%d0%a718_%d0%a2%d1%83%d1%80%d0%b8%d0%b7%d0%bc_v2_20.02.2018.xlsx'#$лист1.b87</v>
      </c>
      <c r="C89" s="68" t="str">
        <f>"'file:///e:/users/%d0%90%d0%bd%d0%b0%d1%82%d0%be%d0%bb%d0%b8%d0%b9/downloads/%d0%98%d0%9b_%d0%9d%d0%a718_%d0%a2%d1%83%d1%80%d0%b8%d0%b7%d0%bc_v2_20.02.2018.xlsx'#$лист1.c87"</f>
        <v>'file:///e:/users/%d0%90%d0%bd%d0%b0%d1%82%d0%be%d0%bb%d0%b8%d0%b9/downloads/%d0%98%d0%9b_%d0%9d%d0%a718_%d0%a2%d1%83%d1%80%d0%b8%d0%b7%d0%bc_v2_20.02.2018.xlsx'#$лист1.c87</v>
      </c>
      <c r="D89" s="68" t="str">
        <f>"'file:///e:/users/%d0%90%d0%bd%d0%b0%d1%82%d0%be%d0%bb%d0%b8%d0%b9/downloads/%d0%98%d0%9b_%d0%9d%d0%a718_%d0%a2%d1%83%d1%80%d0%b8%d0%b7%d0%bc_v2_20.02.2018.xlsx'#$лист1.d87"</f>
        <v>'file:///e:/users/%d0%90%d0%bd%d0%b0%d1%82%d0%be%d0%bb%d0%b8%d0%b9/downloads/%d0%98%d0%9b_%d0%9d%d0%a718_%d0%a2%d1%83%d1%80%d0%b8%d0%b7%d0%bc_v2_20.02.2018.xlsx'#$лист1.d87</v>
      </c>
      <c r="E89" s="66" t="str">
        <f>"'file:///e:/users/%d0%90%d0%bd%d0%b0%d1%82%d0%be%d0%bb%d0%b8%d0%b9/downloads/%d0%98%d0%9b_%d0%9d%d0%a718_%d0%a2%d1%83%d1%80%d0%b8%d0%b7%d0%bc_v2_20.02.2018.xlsx'#$лист1.e87"</f>
        <v>'file:///e:/users/%d0%90%d0%bd%d0%b0%d1%82%d0%be%d0%bb%d0%b8%d0%b9/downloads/%d0%98%d0%9b_%d0%9d%d0%a718_%d0%a2%d1%83%d1%80%d0%b8%d0%b7%d0%bc_v2_20.02.2018.xlsx'#$лист1.e87</v>
      </c>
      <c r="F89" s="72"/>
      <c r="G89" s="64" t="str">
        <f>"'file:///e:/users/%d0%90%d0%bd%d0%b0%d1%82%d0%be%d0%bb%d0%b8%d0%b9/downloads/%d0%98%d0%9b_%d0%9d%d0%a718_%d0%a2%d1%83%d1%80%d0%b8%d0%b7%d0%bc_v2_20.02.2018.xlsx'#$лист1.g87"</f>
        <v>'file:///e:/users/%d0%90%d0%bd%d0%b0%d1%82%d0%be%d0%bb%d0%b8%d0%b9/downloads/%d0%98%d0%9b_%d0%9d%d0%a718_%d0%a2%d1%83%d1%80%d0%b8%d0%b7%d0%bc_v2_20.02.2018.xlsx'#$лист1.g87</v>
      </c>
      <c r="H89" s="64"/>
      <c r="I89" s="64"/>
      <c r="J89" s="64"/>
      <c r="K89" s="71"/>
      <c r="L89" s="50"/>
    </row>
    <row r="90" spans="1:12" ht="409.5">
      <c r="A90" s="50"/>
      <c r="B90" s="66" t="str">
        <f>"'file:///e:/users/%d0%90%d0%bd%d0%b0%d1%82%d0%be%d0%bb%d0%b8%d0%b9/downloads/%d0%98%d0%9b_%d0%9d%d0%a718_%d0%a2%d1%83%d1%80%d0%b8%d0%b7%d0%bc_v2_20.02.2018.xlsx'#$лист1.b88"</f>
        <v>'file:///e:/users/%d0%90%d0%bd%d0%b0%d1%82%d0%be%d0%bb%d0%b8%d0%b9/downloads/%d0%98%d0%9b_%d0%9d%d0%a718_%d0%a2%d1%83%d1%80%d0%b8%d0%b7%d0%bc_v2_20.02.2018.xlsx'#$лист1.b88</v>
      </c>
      <c r="C90" s="68" t="str">
        <f>"'file:///e:/users/%d0%90%d0%bd%d0%b0%d1%82%d0%be%d0%bb%d0%b8%d0%b9/downloads/%d0%98%d0%9b_%d0%9d%d0%a718_%d0%a2%d1%83%d1%80%d0%b8%d0%b7%d0%bc_v2_20.02.2018.xlsx'#$лист1.c88"</f>
        <v>'file:///e:/users/%d0%90%d0%bd%d0%b0%d1%82%d0%be%d0%bb%d0%b8%d0%b9/downloads/%d0%98%d0%9b_%d0%9d%d0%a718_%d0%a2%d1%83%d1%80%d0%b8%d0%b7%d0%bc_v2_20.02.2018.xlsx'#$лист1.c88</v>
      </c>
      <c r="D90" s="68" t="str">
        <f>"'file:///e:/users/%d0%90%d0%bd%d0%b0%d1%82%d0%be%d0%bb%d0%b8%d0%b9/downloads/%d0%98%d0%9b_%d0%9d%d0%a718_%d0%a2%d1%83%d1%80%d0%b8%d0%b7%d0%bc_v2_20.02.2018.xlsx'#$лист1.d88"</f>
        <v>'file:///e:/users/%d0%90%d0%bd%d0%b0%d1%82%d0%be%d0%bb%d0%b8%d0%b9/downloads/%d0%98%d0%9b_%d0%9d%d0%a718_%d0%a2%d1%83%d1%80%d0%b8%d0%b7%d0%bc_v2_20.02.2018.xlsx'#$лист1.d88</v>
      </c>
      <c r="E90" s="66" t="str">
        <f>"'file:///e:/users/%d0%90%d0%bd%d0%b0%d1%82%d0%be%d0%bb%d0%b8%d0%b9/downloads/%d0%98%d0%9b_%d0%9d%d0%a718_%d0%a2%d1%83%d1%80%d0%b8%d0%b7%d0%bc_v2_20.02.2018.xlsx'#$лист1.e88"</f>
        <v>'file:///e:/users/%d0%90%d0%bd%d0%b0%d1%82%d0%be%d0%bb%d0%b8%d0%b9/downloads/%d0%98%d0%9b_%d0%9d%d0%a718_%d0%a2%d1%83%d1%80%d0%b8%d0%b7%d0%bc_v2_20.02.2018.xlsx'#$лист1.e88</v>
      </c>
      <c r="F90" s="72" t="str">
        <f>"'file:///e:/users/%d0%90%d0%bd%d0%b0%d1%82%d0%be%d0%bb%d0%b8%d0%b9/downloads/%d0%98%d0%9b_%d0%9d%d0%a718_%d0%a2%d1%83%d1%80%d0%b8%d0%b7%d0%bc_v2_20.02.2018.xlsx'#$лист1.f88"</f>
        <v>'file:///e:/users/%d0%90%d0%bd%d0%b0%d1%82%d0%be%d0%bb%d0%b8%d0%b9/downloads/%d0%98%d0%9b_%d0%9d%d0%a718_%d0%a2%d1%83%d1%80%d0%b8%d0%b7%d0%bc_v2_20.02.2018.xlsx'#$лист1.f88</v>
      </c>
      <c r="G90" s="64">
        <v>25</v>
      </c>
      <c r="H90" s="64"/>
      <c r="I90" s="64"/>
      <c r="J90" s="64"/>
      <c r="K90" s="71"/>
      <c r="L90" s="50"/>
    </row>
    <row r="91" spans="1:12" ht="16.5" customHeight="1">
      <c r="A91" s="50"/>
      <c r="B91" s="151" t="s">
        <v>105</v>
      </c>
      <c r="C91" s="151"/>
      <c r="D91" s="151"/>
      <c r="E91" s="151"/>
      <c r="F91" s="151"/>
      <c r="G91" s="151"/>
      <c r="H91" s="151"/>
      <c r="I91" s="151"/>
      <c r="J91" s="151"/>
      <c r="K91" s="151"/>
      <c r="L91" s="50"/>
    </row>
    <row r="92" spans="1:12" ht="16.5" customHeight="1">
      <c r="A92" s="50"/>
      <c r="B92" s="63" t="s">
        <v>20</v>
      </c>
      <c r="C92" s="152" t="s">
        <v>53</v>
      </c>
      <c r="D92" s="152"/>
      <c r="E92" s="152"/>
      <c r="F92" s="152"/>
      <c r="G92" s="153" t="s">
        <v>28</v>
      </c>
      <c r="H92" s="153"/>
      <c r="I92" s="153"/>
      <c r="J92" s="153"/>
      <c r="K92" s="153"/>
      <c r="L92" s="50"/>
    </row>
    <row r="93" spans="1:12" ht="16.5" customHeight="1">
      <c r="A93" s="50"/>
      <c r="B93" s="63" t="str">
        <f>"'file:///e:/users/%d0%90%d0%bd%d0%b0%d1%82%d0%be%d0%bb%d0%b8%d0%b9/downloads/%d0%98%d0%9b_%d0%9d%d0%a718_%d0%a2%d1%83%d1%80%d0%b8%d0%b7%d0%bc_v2_20.02.2018.xlsx'#$лист1.b91"</f>
        <v>'file:///e:/users/%d0%90%d0%bd%d0%b0%d1%82%d0%be%d0%bb%d0%b8%d0%b9/downloads/%d0%98%d0%9b_%d0%9d%d0%a718_%d0%a2%d1%83%d1%80%d0%b8%d0%b7%d0%bc_v2_20.02.2018.xlsx'#$лист1.b91</v>
      </c>
      <c r="C93" s="95" t="str">
        <f>"'file:///e:/users/%d0%90%d0%bd%d0%b0%d1%82%d0%be%d0%bb%d0%b8%d0%b9/downloads/%d0%98%d0%9b_%d0%9d%d0%a718_%d0%a2%d1%83%d1%80%d0%b8%d0%b7%d0%bc_v2_20.02.2018.xlsx'#$лист1.c91"</f>
        <v>'file:///e:/users/%d0%90%d0%bd%d0%b0%d1%82%d0%be%d0%bb%d0%b8%d0%b9/downloads/%d0%98%d0%9b_%d0%9d%d0%a718_%d0%a2%d1%83%d1%80%d0%b8%d0%b7%d0%bc_v2_20.02.2018.xlsx'#$лист1.c91</v>
      </c>
      <c r="D93" s="96" t="s">
        <v>9</v>
      </c>
      <c r="E93" s="96" t="s">
        <v>9</v>
      </c>
      <c r="F93" s="97" t="s">
        <v>9</v>
      </c>
      <c r="G93" s="75"/>
      <c r="H93" s="76"/>
      <c r="I93" s="76"/>
      <c r="J93" s="76"/>
      <c r="K93" s="77"/>
      <c r="L93" s="50"/>
    </row>
    <row r="94" spans="1:12" ht="23.85" customHeight="1">
      <c r="A94" s="50"/>
      <c r="B94" s="66" t="str">
        <f>"'file:///e:/users/%d0%90%d0%bd%d0%b0%d1%82%d0%be%d0%bb%d0%b8%d0%b9/downloads/%d0%98%d0%9b_%d0%9d%d0%a718_%d0%a2%d1%83%d1%80%d0%b8%d0%b7%d0%bc_v2_20.02.2018.xlsx'#$лист1.b92"</f>
        <v>'file:///e:/users/%d0%90%d0%bd%d0%b0%d1%82%d0%be%d0%bb%d0%b8%d0%b9/downloads/%d0%98%d0%9b_%d0%9d%d0%a718_%d0%a2%d1%83%d1%80%d0%b8%d0%b7%d0%bc_v2_20.02.2018.xlsx'#$лист1.b92</v>
      </c>
      <c r="C94" s="154" t="str">
        <f>"'file:///e:/users/%d0%90%d0%bd%d0%b0%d1%82%d0%be%d0%bb%d0%b8%d0%b9/downloads/%d0%98%d0%9b_%d0%9d%d0%a718_%d0%a2%d1%83%d1%80%d0%b8%d0%b7%d0%bc_v2_20.02.2018.xlsx'#$лист1.c92"</f>
        <v>'file:///e:/users/%d0%90%d0%bd%d0%b0%d1%82%d0%be%d0%bb%d0%b8%d0%b9/downloads/%d0%98%d0%9b_%d0%9d%d0%a718_%d0%a2%d1%83%d1%80%d0%b8%d0%b7%d0%bc_v2_20.02.2018.xlsx'#$лист1.c92</v>
      </c>
      <c r="D94" s="154"/>
      <c r="E94" s="154"/>
      <c r="F94" s="154"/>
      <c r="G94" s="155" t="s">
        <v>58</v>
      </c>
      <c r="H94" s="155"/>
      <c r="I94" s="155"/>
      <c r="J94" s="155"/>
      <c r="K94" s="155"/>
      <c r="L94" s="50"/>
    </row>
    <row r="95" spans="1:12" ht="409.5">
      <c r="A95" s="50"/>
      <c r="B95" s="66" t="str">
        <f>"'file:///e:/users/%d0%90%d0%bd%d0%b0%d1%82%d0%be%d0%bb%d0%b8%d0%b9/downloads/%d0%98%d0%9b_%d0%9d%d0%a718_%d0%a2%d1%83%d1%80%d0%b8%d0%b7%d0%bc_v2_20.02.2018.xlsx'#$лист1.b93"</f>
        <v>'file:///e:/users/%d0%90%d0%bd%d0%b0%d1%82%d0%be%d0%bb%d0%b8%d0%b9/downloads/%d0%98%d0%9b_%d0%9d%d0%a718_%d0%a2%d1%83%d1%80%d0%b8%d0%b7%d0%bc_v2_20.02.2018.xlsx'#$лист1.b93</v>
      </c>
      <c r="C95" s="154" t="str">
        <f>"'file:///e:/users/%d0%90%d0%bd%d0%b0%d1%82%d0%be%d0%bb%d0%b8%d0%b9/downloads/%d0%98%d0%9b_%d0%9d%d0%a718_%d0%a2%d1%83%d1%80%d0%b8%d0%b7%d0%bc_v2_20.02.2018.xlsx'#$лист1.c93"</f>
        <v>'file:///e:/users/%d0%90%d0%bd%d0%b0%d1%82%d0%be%d0%bb%d0%b8%d0%b9/downloads/%d0%98%d0%9b_%d0%9d%d0%a718_%d0%a2%d1%83%d1%80%d0%b8%d0%b7%d0%bc_v2_20.02.2018.xlsx'#$лист1.c93</v>
      </c>
      <c r="D95" s="154"/>
      <c r="E95" s="154"/>
      <c r="F95" s="154"/>
      <c r="G95" s="155"/>
      <c r="H95" s="155"/>
      <c r="I95" s="155"/>
      <c r="J95" s="155"/>
      <c r="K95" s="155"/>
      <c r="L95" s="50"/>
    </row>
    <row r="96" spans="1:12">
      <c r="A96" s="50"/>
      <c r="B96" s="54"/>
      <c r="C96" s="54"/>
      <c r="D96" s="54"/>
      <c r="E96" s="54"/>
      <c r="F96" s="55"/>
      <c r="G96" s="52"/>
      <c r="H96" s="52"/>
      <c r="I96" s="52"/>
      <c r="J96" s="52"/>
      <c r="K96" s="50"/>
      <c r="L96" s="50"/>
    </row>
    <row r="97" spans="1:12">
      <c r="A97" s="50"/>
      <c r="B97" s="54"/>
      <c r="C97" s="54"/>
      <c r="D97" s="54"/>
      <c r="E97" s="54"/>
      <c r="F97" s="55"/>
      <c r="G97" s="52"/>
      <c r="H97" s="52"/>
      <c r="I97" s="52"/>
      <c r="J97" s="52"/>
      <c r="K97" s="50"/>
      <c r="L97" s="50"/>
    </row>
    <row r="98" spans="1:12">
      <c r="A98" s="50"/>
      <c r="B98" s="54"/>
      <c r="C98" s="54"/>
      <c r="D98" s="54"/>
      <c r="E98" s="54"/>
      <c r="F98" s="55"/>
      <c r="G98" s="52"/>
      <c r="H98" s="52"/>
      <c r="I98" s="52"/>
      <c r="J98" s="52"/>
      <c r="K98" s="50"/>
      <c r="L98" s="50"/>
    </row>
    <row r="99" spans="1:12" ht="21.95" customHeight="1">
      <c r="A99" s="50"/>
      <c r="B99" s="150" t="s">
        <v>109</v>
      </c>
      <c r="C99" s="150"/>
      <c r="D99" s="150"/>
      <c r="E99" s="150"/>
      <c r="F99" s="150"/>
      <c r="G99" s="150"/>
      <c r="H99" s="150"/>
      <c r="I99" s="150"/>
      <c r="J99" s="150"/>
      <c r="K99" s="150"/>
      <c r="L99" s="50"/>
    </row>
    <row r="100" spans="1:12" ht="16.5" customHeight="1">
      <c r="A100" s="50"/>
      <c r="B100" s="151" t="s">
        <v>85</v>
      </c>
      <c r="C100" s="151"/>
      <c r="D100" s="151"/>
      <c r="E100" s="151"/>
      <c r="F100" s="151"/>
      <c r="G100" s="151"/>
      <c r="H100" s="151"/>
      <c r="I100" s="151"/>
      <c r="J100" s="151"/>
      <c r="K100" s="151"/>
      <c r="L100" s="50"/>
    </row>
    <row r="101" spans="1:12" ht="38.25">
      <c r="A101" s="50"/>
      <c r="B101" s="63" t="s">
        <v>20</v>
      </c>
      <c r="C101" s="63" t="s">
        <v>21</v>
      </c>
      <c r="D101" s="63" t="s">
        <v>22</v>
      </c>
      <c r="E101" s="63" t="s">
        <v>23</v>
      </c>
      <c r="F101" s="63" t="s">
        <v>24</v>
      </c>
      <c r="G101" s="64" t="s">
        <v>24</v>
      </c>
      <c r="H101" s="64" t="s">
        <v>25</v>
      </c>
      <c r="I101" s="64" t="s">
        <v>26</v>
      </c>
      <c r="J101" s="65" t="s">
        <v>27</v>
      </c>
      <c r="K101" s="64" t="s">
        <v>28</v>
      </c>
      <c r="L101" s="50"/>
    </row>
    <row r="102" spans="1:12" ht="409.5">
      <c r="A102" s="50"/>
      <c r="B102" s="66" t="str">
        <f>"'file:///e:/users/%d0%90%d0%bd%d0%b0%d1%82%d0%be%d0%bb%d0%b8%d0%b9/downloads/%d0%98%d0%9b_%d0%9d%d0%a718_%d0%a2%d1%83%d1%80%d0%b8%d0%b7%d0%bc_v2_20.02.2018.xlsx'#$лист1.b100"</f>
        <v>'file:///e:/users/%d0%90%d0%bd%d0%b0%d1%82%d0%be%d0%bb%d0%b8%d0%b9/downloads/%d0%98%d0%9b_%d0%9d%d0%a718_%d0%a2%d1%83%d1%80%d0%b8%d0%b7%d0%bc_v2_20.02.2018.xlsx'#$лист1.b100</v>
      </c>
      <c r="C102" s="67" t="str">
        <f>"'file:///e:/users/%d0%90%d0%bd%d0%b0%d1%82%d0%be%d0%bb%d0%b8%d0%b9/downloads/%d0%98%d0%9b_%d0%9d%d0%a718_%d0%a2%d1%83%d1%80%d0%b8%d0%b7%d0%bc_v2_20.02.2018.xlsx'#$лист1.c100"</f>
        <v>'file:///e:/users/%d0%90%d0%bd%d0%b0%d1%82%d0%be%d0%bb%d0%b8%d0%b9/downloads/%d0%98%d0%9b_%d0%9d%d0%a718_%d0%a2%d1%83%d1%80%d0%b8%d0%b7%d0%bc_v2_20.02.2018.xlsx'#$лист1.c100</v>
      </c>
      <c r="D102" s="68" t="s">
        <v>30</v>
      </c>
      <c r="E102" s="66" t="str">
        <f>"'file:///e:/users/%d0%90%d0%bd%d0%b0%d1%82%d0%be%d0%bb%d0%b8%d0%b9/downloads/%d0%98%d0%9b_%d0%9d%d0%a718_%d0%a2%d1%83%d1%80%d0%b8%d0%b7%d0%bc_v2_20.02.2018.xlsx'#$лист1.e100"</f>
        <v>'file:///e:/users/%d0%90%d0%bd%d0%b0%d1%82%d0%be%d0%bb%d0%b8%d0%b9/downloads/%d0%98%d0%9b_%d0%9d%d0%a718_%d0%a2%d1%83%d1%80%d0%b8%d0%b7%d0%bc_v2_20.02.2018.xlsx'#$лист1.e100</v>
      </c>
      <c r="F102" s="72" t="str">
        <f>"'file:///e:/users/%d0%90%d0%bd%d0%b0%d1%82%d0%be%d0%bb%d0%b8%d0%b9/downloads/%d0%98%d0%9b_%d0%9d%d0%a718_%d0%a2%d1%83%d1%80%d0%b8%d0%b7%d0%bc_v2_20.02.2018.xlsx'#$лист1.f100"</f>
        <v>'file:///e:/users/%d0%90%d0%bd%d0%b0%d1%82%d0%be%d0%bb%d0%b8%d0%b9/downloads/%d0%98%d0%9b_%d0%9d%d0%a718_%d0%a2%d1%83%d1%80%d0%b8%d0%b7%d0%bc_v2_20.02.2018.xlsx'#$лист1.f100</v>
      </c>
      <c r="G102" s="64">
        <v>3</v>
      </c>
      <c r="H102" s="64"/>
      <c r="I102" s="64"/>
      <c r="J102" s="64"/>
      <c r="K102" s="71"/>
      <c r="L102" s="50"/>
    </row>
    <row r="103" spans="1:12" ht="409.5">
      <c r="A103" s="50"/>
      <c r="B103" s="66" t="str">
        <f>"'file:///e:/users/%d0%90%d0%bd%d0%b0%d1%82%d0%be%d0%bb%d0%b8%d0%b9/downloads/%d0%98%d0%9b_%d0%9d%d0%a718_%d0%a2%d1%83%d1%80%d0%b8%d0%b7%d0%bc_v2_20.02.2018.xlsx'#$лист1.b101"</f>
        <v>'file:///e:/users/%d0%90%d0%bd%d0%b0%d1%82%d0%be%d0%bb%d0%b8%d0%b9/downloads/%d0%98%d0%9b_%d0%9d%d0%a718_%d0%a2%d1%83%d1%80%d0%b8%d0%b7%d0%bc_v2_20.02.2018.xlsx'#$лист1.b101</v>
      </c>
      <c r="C103" s="68" t="str">
        <f>"'file:///e:/users/%d0%90%d0%bd%d0%b0%d1%82%d0%be%d0%bb%d0%b8%d0%b9/downloads/%d0%98%d0%9b_%d0%9d%d0%a718_%d0%a2%d1%83%d1%80%d0%b8%d0%b7%d0%bc_v2_20.02.2018.xlsx'#$лист1.c101"</f>
        <v>'file:///e:/users/%d0%90%d0%bd%d0%b0%d1%82%d0%be%d0%bb%d0%b8%d0%b9/downloads/%d0%98%d0%9b_%d0%9d%d0%a718_%d0%a2%d1%83%d1%80%d0%b8%d0%b7%d0%bc_v2_20.02.2018.xlsx'#$лист1.c101</v>
      </c>
      <c r="D103" s="68" t="s">
        <v>34</v>
      </c>
      <c r="E103" s="66" t="str">
        <f>"'file:///e:/users/%d0%90%d0%bd%d0%b0%d1%82%d0%be%d0%bb%d0%b8%d0%b9/downloads/%d0%98%d0%9b_%d0%9d%d0%a718_%d0%a2%d1%83%d1%80%d0%b8%d0%b7%d0%bc_v2_20.02.2018.xlsx'#$лист1.e101"</f>
        <v>'file:///e:/users/%d0%90%d0%bd%d0%b0%d1%82%d0%be%d0%bb%d0%b8%d0%b9/downloads/%d0%98%d0%9b_%d0%9d%d0%a718_%d0%a2%d1%83%d1%80%d0%b8%d0%b7%d0%bc_v2_20.02.2018.xlsx'#$лист1.e101</v>
      </c>
      <c r="F103" s="72" t="str">
        <f>"'file:///e:/users/%d0%90%d0%bd%d0%b0%d1%82%d0%be%d0%bb%d0%b8%d0%b9/downloads/%d0%98%d0%9b_%d0%9d%d0%a718_%d0%a2%d1%83%d1%80%d0%b8%d0%b7%d0%bc_v2_20.02.2018.xlsx'#$лист1.f101"</f>
        <v>'file:///e:/users/%d0%90%d0%bd%d0%b0%d1%82%d0%be%d0%bb%d0%b8%d0%b9/downloads/%d0%98%d0%9b_%d0%9d%d0%a718_%d0%a2%d1%83%d1%80%d0%b8%d0%b7%d0%bc_v2_20.02.2018.xlsx'#$лист1.f101</v>
      </c>
      <c r="G103" s="94">
        <v>3</v>
      </c>
      <c r="H103" s="94"/>
      <c r="I103" s="94"/>
      <c r="J103" s="94"/>
      <c r="K103" s="71"/>
      <c r="L103" s="50"/>
    </row>
    <row r="104" spans="1:12" ht="409.5">
      <c r="A104" s="50"/>
      <c r="B104" s="66" t="str">
        <f>"'file:///e:/users/%d0%90%d0%bd%d0%b0%d1%82%d0%be%d0%bb%d0%b8%d0%b9/downloads/%d0%98%d0%9b_%d0%9d%d0%a718_%d0%a2%d1%83%d1%80%d0%b8%d0%b7%d0%bc_v2_20.02.2018.xlsx'#$лист1.b102"</f>
        <v>'file:///e:/users/%d0%90%d0%bd%d0%b0%d1%82%d0%be%d0%bb%d0%b8%d0%b9/downloads/%d0%98%d0%9b_%d0%9d%d0%a718_%d0%a2%d1%83%d1%80%d0%b8%d0%b7%d0%bc_v2_20.02.2018.xlsx'#$лист1.b102</v>
      </c>
      <c r="C104" s="68" t="str">
        <f>"'file:///e:/users/%d0%90%d0%bd%d0%b0%d1%82%d0%be%d0%bb%d0%b8%d0%b9/downloads/%d0%98%d0%9b_%d0%9d%d0%a718_%d0%a2%d1%83%d1%80%d0%b8%d0%b7%d0%bc_v2_20.02.2018.xlsx'#$лист1.c102"</f>
        <v>'file:///e:/users/%d0%90%d0%bd%d0%b0%d1%82%d0%be%d0%bb%d0%b8%d0%b9/downloads/%d0%98%d0%9b_%d0%9d%d0%a718_%d0%a2%d1%83%d1%80%d0%b8%d0%b7%d0%bc_v2_20.02.2018.xlsx'#$лист1.c102</v>
      </c>
      <c r="D104" s="68" t="str">
        <f>"'file:///e:/users/%d0%90%d0%bd%d0%b0%d1%82%d0%be%d0%bb%d0%b8%d0%b9/downloads/%d0%98%d0%9b_%d0%9d%d0%a718_%d0%a2%d1%83%d1%80%d0%b8%d0%b7%d0%bc_v2_20.02.2018.xlsx'#$лист1.d102"</f>
        <v>'file:///e:/users/%d0%90%d0%bd%d0%b0%d1%82%d0%be%d0%bb%d0%b8%d0%b9/downloads/%d0%98%d0%9b_%d0%9d%d0%a718_%d0%a2%d1%83%d1%80%d0%b8%d0%b7%d0%bc_v2_20.02.2018.xlsx'#$лист1.d102</v>
      </c>
      <c r="E104" s="66" t="str">
        <f>"'file:///e:/users/%d0%90%d0%bd%d0%b0%d1%82%d0%be%d0%bb%d0%b8%d0%b9/downloads/%d0%98%d0%9b_%d0%9d%d0%a718_%d0%a2%d1%83%d1%80%d0%b8%d0%b7%d0%bc_v2_20.02.2018.xlsx'#$лист1.e102"</f>
        <v>'file:///e:/users/%d0%90%d0%bd%d0%b0%d1%82%d0%be%d0%bb%d0%b8%d0%b9/downloads/%d0%98%d0%9b_%d0%9d%d0%a718_%d0%a2%d1%83%d1%80%d0%b8%d0%b7%d0%bc_v2_20.02.2018.xlsx'#$лист1.e102</v>
      </c>
      <c r="F104" s="72" t="str">
        <f>"'file:///e:/users/%d0%90%d0%bd%d0%b0%d1%82%d0%be%d0%bb%d0%b8%d0%b9/downloads/%d0%98%d0%9b_%d0%9d%d0%a718_%d0%a2%d1%83%d1%80%d0%b8%d0%b7%d0%bc_v2_20.02.2018.xlsx'#$лист1.f102"</f>
        <v>'file:///e:/users/%d0%90%d0%bd%d0%b0%d1%82%d0%be%d0%bb%d0%b8%d0%b9/downloads/%d0%98%d0%9b_%d0%9d%d0%a718_%d0%a2%d1%83%d1%80%d0%b8%d0%b7%d0%bc_v2_20.02.2018.xlsx'#$лист1.f102</v>
      </c>
      <c r="G104" s="94" t="str">
        <f>"'file:///e:/users/%d0%90%d0%bd%d0%b0%d1%82%d0%be%d0%bb%d0%b8%d0%b9/downloads/%d0%98%d0%9b_%d0%9d%d0%a718_%d0%a2%d1%83%d1%80%d0%b8%d0%b7%d0%bc_v2_20.02.2018.xlsx'#$лист1.g102"</f>
        <v>'file:///e:/users/%d0%90%d0%bd%d0%b0%d1%82%d0%be%d0%bb%d0%b8%d0%b9/downloads/%d0%98%d0%9b_%d0%9d%d0%a718_%d0%a2%d1%83%d1%80%d0%b8%d0%b7%d0%bc_v2_20.02.2018.xlsx'#$лист1.g102</v>
      </c>
      <c r="H104" s="94"/>
      <c r="I104" s="94"/>
      <c r="J104" s="94"/>
      <c r="K104" s="71"/>
      <c r="L104" s="50"/>
    </row>
    <row r="105" spans="1:12" ht="409.5">
      <c r="A105" s="50"/>
      <c r="B105" s="66" t="str">
        <f>"'file:///e:/users/%d0%90%d0%bd%d0%b0%d1%82%d0%be%d0%bb%d0%b8%d0%b9/downloads/%d0%98%d0%9b_%d0%9d%d0%a718_%d0%a2%d1%83%d1%80%d0%b8%d0%b7%d0%bc_v2_20.02.2018.xlsx'#$лист1.b103"</f>
        <v>'file:///e:/users/%d0%90%d0%bd%d0%b0%d1%82%d0%be%d0%bb%d0%b8%d0%b9/downloads/%d0%98%d0%9b_%d0%9d%d0%a718_%d0%a2%d1%83%d1%80%d0%b8%d0%b7%d0%bc_v2_20.02.2018.xlsx'#$лист1.b103</v>
      </c>
      <c r="C105" s="68" t="str">
        <f>"'file:///e:/users/%d0%90%d0%bd%d0%b0%d1%82%d0%be%d0%bb%d0%b8%d0%b9/downloads/%d0%98%d0%9b_%d0%9d%d0%a718_%d0%a2%d1%83%d1%80%d0%b8%d0%b7%d0%bc_v2_20.02.2018.xlsx'#$лист1.c103"</f>
        <v>'file:///e:/users/%d0%90%d0%bd%d0%b0%d1%82%d0%be%d0%bb%d0%b8%d0%b9/downloads/%d0%98%d0%9b_%d0%9d%d0%a718_%d0%a2%d1%83%d1%80%d0%b8%d0%b7%d0%bc_v2_20.02.2018.xlsx'#$лист1.c103</v>
      </c>
      <c r="D105" s="68" t="s">
        <v>100</v>
      </c>
      <c r="E105" s="66" t="str">
        <f>"'file:///e:/users/%d0%90%d0%bd%d0%b0%d1%82%d0%be%d0%bb%d0%b8%d0%b9/downloads/%d0%98%d0%9b_%d0%9d%d0%a718_%d0%a2%d1%83%d1%80%d0%b8%d0%b7%d0%bc_v2_20.02.2018.xlsx'#$лист1.e103"</f>
        <v>'file:///e:/users/%d0%90%d0%bd%d0%b0%d1%82%d0%be%d0%bb%d0%b8%d0%b9/downloads/%d0%98%d0%9b_%d0%9d%d0%a718_%d0%a2%d1%83%d1%80%d0%b8%d0%b7%d0%bc_v2_20.02.2018.xlsx'#$лист1.e103</v>
      </c>
      <c r="F105" s="72" t="str">
        <f>"'file:///e:/users/%d0%90%d0%bd%d0%b0%d1%82%d0%be%d0%bb%d0%b8%d0%b9/downloads/%d0%98%d0%9b_%d0%9d%d0%a718_%d0%a2%d1%83%d1%80%d0%b8%d0%b7%d0%bc_v2_20.02.2018.xlsx'#$лист1.f103"</f>
        <v>'file:///e:/users/%d0%90%d0%bd%d0%b0%d1%82%d0%be%d0%bb%d0%b8%d0%b9/downloads/%d0%98%d0%9b_%d0%9d%d0%a718_%d0%a2%d1%83%d1%80%d0%b8%d0%b7%d0%bc_v2_20.02.2018.xlsx'#$лист1.f103</v>
      </c>
      <c r="G105" s="94" t="str">
        <f>"'file:///e:/users/%d0%90%d0%bd%d0%b0%d1%82%d0%be%d0%bb%d0%b8%d0%b9/downloads/%d0%98%d0%9b_%d0%9d%d0%a718_%d0%a2%d1%83%d1%80%d0%b8%d0%b7%d0%bc_v2_20.02.2018.xlsx'#$лист1.g103"</f>
        <v>'file:///e:/users/%d0%90%d0%bd%d0%b0%d1%82%d0%be%d0%bb%d0%b8%d0%b9/downloads/%d0%98%d0%9b_%d0%9d%d0%a718_%d0%a2%d1%83%d1%80%d0%b8%d0%b7%d0%bc_v2_20.02.2018.xlsx'#$лист1.g103</v>
      </c>
      <c r="H105" s="94"/>
      <c r="I105" s="94"/>
      <c r="J105" s="94"/>
      <c r="K105" s="71"/>
      <c r="L105" s="50"/>
    </row>
    <row r="106" spans="1:12" ht="409.5">
      <c r="A106" s="50"/>
      <c r="B106" s="66" t="str">
        <f>"'file:///e:/users/%d0%90%d0%bd%d0%b0%d1%82%d0%be%d0%bb%d0%b8%d0%b9/downloads/%d0%98%d0%9b_%d0%9d%d0%a718_%d0%a2%d1%83%d1%80%d0%b8%d0%b7%d0%bc_v2_20.02.2018.xlsx'#$лист1.b104"</f>
        <v>'file:///e:/users/%d0%90%d0%bd%d0%b0%d1%82%d0%be%d0%bb%d0%b8%d0%b9/downloads/%d0%98%d0%9b_%d0%9d%d0%a718_%d0%a2%d1%83%d1%80%d0%b8%d0%b7%d0%bc_v2_20.02.2018.xlsx'#$лист1.b104</v>
      </c>
      <c r="C106" s="68" t="str">
        <f>"'file:///e:/users/%d0%90%d0%bd%d0%b0%d1%82%d0%be%d0%bb%d0%b8%d0%b9/downloads/%d0%98%d0%9b_%d0%9d%d0%a718_%d0%a2%d1%83%d1%80%d0%b8%d0%b7%d0%bc_v2_20.02.2018.xlsx'#$лист1.c104"</f>
        <v>'file:///e:/users/%d0%90%d0%bd%d0%b0%d1%82%d0%be%d0%bb%d0%b8%d0%b9/downloads/%d0%98%d0%9b_%d0%9d%d0%a718_%d0%a2%d1%83%d1%80%d0%b8%d0%b7%d0%bc_v2_20.02.2018.xlsx'#$лист1.c104</v>
      </c>
      <c r="D106" s="68" t="str">
        <f>"'file:///e:/users/%d0%90%d0%bd%d0%b0%d1%82%d0%be%d0%bb%d0%b8%d0%b9/downloads/%d0%98%d0%9b_%d0%9d%d0%a718_%d0%a2%d1%83%d1%80%d0%b8%d0%b7%d0%bc_v2_20.02.2018.xlsx'#$лист1.d104"</f>
        <v>'file:///e:/users/%d0%90%d0%bd%d0%b0%d1%82%d0%be%d0%bb%d0%b8%d0%b9/downloads/%d0%98%d0%9b_%d0%9d%d0%a718_%d0%a2%d1%83%d1%80%d0%b8%d0%b7%d0%bc_v2_20.02.2018.xlsx'#$лист1.d104</v>
      </c>
      <c r="E106" s="66" t="str">
        <f>"'file:///e:/users/%d0%90%d0%bd%d0%b0%d1%82%d0%be%d0%bb%d0%b8%d0%b9/downloads/%d0%98%d0%9b_%d0%9d%d0%a718_%d0%a2%d1%83%d1%80%d0%b8%d0%b7%d0%bc_v2_20.02.2018.xlsx'#$лист1.e104"</f>
        <v>'file:///e:/users/%d0%90%d0%bd%d0%b0%d1%82%d0%be%d0%bb%d0%b8%d0%b9/downloads/%d0%98%d0%9b_%d0%9d%d0%a718_%d0%a2%d1%83%d1%80%d0%b8%d0%b7%d0%bc_v2_20.02.2018.xlsx'#$лист1.e104</v>
      </c>
      <c r="F106" s="72" t="str">
        <f>"'file:///e:/users/%d0%90%d0%bd%d0%b0%d1%82%d0%be%d0%bb%d0%b8%d0%b9/downloads/%d0%98%d0%9b_%d0%9d%d0%a718_%d0%a2%d1%83%d1%80%d0%b8%d0%b7%d0%bc_v2_20.02.2018.xlsx'#$лист1.f104"</f>
        <v>'file:///e:/users/%d0%90%d0%bd%d0%b0%d1%82%d0%be%d0%bb%d0%b8%d0%b9/downloads/%d0%98%d0%9b_%d0%9d%d0%a718_%d0%a2%d1%83%d1%80%d0%b8%d0%b7%d0%bc_v2_20.02.2018.xlsx'#$лист1.f104</v>
      </c>
      <c r="G106" s="64" t="str">
        <f>"'file:///e:/users/%d0%90%d0%bd%d0%b0%d1%82%d0%be%d0%bb%d0%b8%d0%b9/downloads/%d0%98%d0%9b_%d0%9d%d0%a718_%d0%a2%d1%83%d1%80%d0%b8%d0%b7%d0%bc_v2_20.02.2018.xlsx'#$лист1.g104"</f>
        <v>'file:///e:/users/%d0%90%d0%bd%d0%b0%d1%82%d0%be%d0%bb%d0%b8%d0%b9/downloads/%d0%98%d0%9b_%d0%9d%d0%a718_%d0%a2%d1%83%d1%80%d0%b8%d0%b7%d0%bc_v2_20.02.2018.xlsx'#$лист1.g104</v>
      </c>
      <c r="H106" s="64"/>
      <c r="I106" s="64"/>
      <c r="J106" s="64"/>
      <c r="K106" s="71"/>
      <c r="L106" s="50"/>
    </row>
    <row r="107" spans="1:12" ht="409.5">
      <c r="A107" s="50"/>
      <c r="B107" s="66" t="str">
        <f>"'file:///e:/users/%d0%90%d0%bd%d0%b0%d1%82%d0%be%d0%bb%d0%b8%d0%b9/downloads/%d0%98%d0%9b_%d0%9d%d0%a718_%d0%a2%d1%83%d1%80%d0%b8%d0%b7%d0%bc_v2_20.02.2018.xlsx'#$лист1.b105"</f>
        <v>'file:///e:/users/%d0%90%d0%bd%d0%b0%d1%82%d0%be%d0%bb%d0%b8%d0%b9/downloads/%d0%98%d0%9b_%d0%9d%d0%a718_%d0%a2%d1%83%d1%80%d0%b8%d0%b7%d0%bc_v2_20.02.2018.xlsx'#$лист1.b105</v>
      </c>
      <c r="C107" s="68" t="str">
        <f>"'file:///e:/users/%d0%90%d0%bd%d0%b0%d1%82%d0%be%d0%bb%d0%b8%d0%b9/downloads/%d0%98%d0%9b_%d0%9d%d0%a718_%d0%a2%d1%83%d1%80%d0%b8%d0%b7%d0%bc_v2_20.02.2018.xlsx'#$лист1.c105"</f>
        <v>'file:///e:/users/%d0%90%d0%bd%d0%b0%d1%82%d0%be%d0%bb%d0%b8%d0%b9/downloads/%d0%98%d0%9b_%d0%9d%d0%a718_%d0%a2%d1%83%d1%80%d0%b8%d0%b7%d0%bc_v2_20.02.2018.xlsx'#$лист1.c105</v>
      </c>
      <c r="D107" s="68" t="str">
        <f>"'file:///e:/users/%d0%90%d0%bd%d0%b0%d1%82%d0%be%d0%bb%d0%b8%d0%b9/downloads/%d0%98%d0%9b_%d0%9d%d0%a718_%d0%a2%d1%83%d1%80%d0%b8%d0%b7%d0%bc_v2_20.02.2018.xlsx'#$лист1.d105"</f>
        <v>'file:///e:/users/%d0%90%d0%bd%d0%b0%d1%82%d0%be%d0%bb%d0%b8%d0%b9/downloads/%d0%98%d0%9b_%d0%9d%d0%a718_%d0%a2%d1%83%d1%80%d0%b8%d0%b7%d0%bc_v2_20.02.2018.xlsx'#$лист1.d105</v>
      </c>
      <c r="E107" s="66" t="str">
        <f>"'file:///e:/users/%d0%90%d0%bd%d0%b0%d1%82%d0%be%d0%bb%d0%b8%d0%b9/downloads/%d0%98%d0%9b_%d0%9d%d0%a718_%d0%a2%d1%83%d1%80%d0%b8%d0%b7%d0%bc_v2_20.02.2018.xlsx'#$лист1.e105"</f>
        <v>'file:///e:/users/%d0%90%d0%bd%d0%b0%d1%82%d0%be%d0%bb%d0%b8%d0%b9/downloads/%d0%98%d0%9b_%d0%9d%d0%a718_%d0%a2%d1%83%d1%80%d0%b8%d0%b7%d0%bc_v2_20.02.2018.xlsx'#$лист1.e105</v>
      </c>
      <c r="F107" s="72" t="str">
        <f>"'file:///e:/users/%d0%90%d0%bd%d0%b0%d1%82%d0%be%d0%bb%d0%b8%d0%b9/downloads/%d0%98%d0%9b_%d0%9d%d0%a718_%d0%a2%d1%83%d1%80%d0%b8%d0%b7%d0%bc_v2_20.02.2018.xlsx'#$лист1.f105"</f>
        <v>'file:///e:/users/%d0%90%d0%bd%d0%b0%d1%82%d0%be%d0%bb%d0%b8%d0%b9/downloads/%d0%98%d0%9b_%d0%9d%d0%a718_%d0%a2%d1%83%d1%80%d0%b8%d0%b7%d0%bc_v2_20.02.2018.xlsx'#$лист1.f105</v>
      </c>
      <c r="G107" s="64" t="str">
        <f>"'file:///e:/users/%d0%90%d0%bd%d0%b0%d1%82%d0%be%d0%bb%d0%b8%d0%b9/downloads/%d0%98%d0%9b_%d0%9d%d0%a718_%d0%a2%d1%83%d1%80%d0%b8%d0%b7%d0%bc_v2_20.02.2018.xlsx'#$лист1.g105"</f>
        <v>'file:///e:/users/%d0%90%d0%bd%d0%b0%d1%82%d0%be%d0%bb%d0%b8%d0%b9/downloads/%d0%98%d0%9b_%d0%9d%d0%a718_%d0%a2%d1%83%d1%80%d0%b8%d0%b7%d0%bc_v2_20.02.2018.xlsx'#$лист1.g105</v>
      </c>
      <c r="H107" s="64"/>
      <c r="I107" s="64"/>
      <c r="J107" s="64"/>
      <c r="K107" s="71"/>
      <c r="L107" s="50"/>
    </row>
    <row r="108" spans="1:12" ht="409.5">
      <c r="A108" s="50"/>
      <c r="B108" s="66" t="str">
        <f>"'file:///e:/users/%d0%90%d0%bd%d0%b0%d1%82%d0%be%d0%bb%d0%b8%d0%b9/downloads/%d0%98%d0%9b_%d0%9d%d0%a718_%d0%a2%d1%83%d1%80%d0%b8%d0%b7%d0%bc_v2_20.02.2018.xlsx'#$лист1.b106"</f>
        <v>'file:///e:/users/%d0%90%d0%bd%d0%b0%d1%82%d0%be%d0%bb%d0%b8%d0%b9/downloads/%d0%98%d0%9b_%d0%9d%d0%a718_%d0%a2%d1%83%d1%80%d0%b8%d0%b7%d0%bc_v2_20.02.2018.xlsx'#$лист1.b106</v>
      </c>
      <c r="C108" s="68" t="str">
        <f>"'file:///e:/users/%d0%90%d0%bd%d0%b0%d1%82%d0%be%d0%bb%d0%b8%d0%b9/downloads/%d0%98%d0%9b_%d0%9d%d0%a718_%d0%a2%d1%83%d1%80%d0%b8%d0%b7%d0%bc_v2_20.02.2018.xlsx'#$лист1.c106"</f>
        <v>'file:///e:/users/%d0%90%d0%bd%d0%b0%d1%82%d0%be%d0%bb%d0%b8%d0%b9/downloads/%d0%98%d0%9b_%d0%9d%d0%a718_%d0%a2%d1%83%d1%80%d0%b8%d0%b7%d0%bc_v2_20.02.2018.xlsx'#$лист1.c106</v>
      </c>
      <c r="D108" s="68" t="str">
        <f>"'file:///e:/users/%d0%90%d0%bd%d0%b0%d1%82%d0%be%d0%bb%d0%b8%d0%b9/downloads/%d0%98%d0%9b_%d0%9d%d0%a718_%d0%a2%d1%83%d1%80%d0%b8%d0%b7%d0%bc_v2_20.02.2018.xlsx'#$лист1.d106"</f>
        <v>'file:///e:/users/%d0%90%d0%bd%d0%b0%d1%82%d0%be%d0%bb%d0%b8%d0%b9/downloads/%d0%98%d0%9b_%d0%9d%d0%a718_%d0%a2%d1%83%d1%80%d0%b8%d0%b7%d0%bc_v2_20.02.2018.xlsx'#$лист1.d106</v>
      </c>
      <c r="E108" s="66" t="str">
        <f>"'file:///e:/users/%d0%90%d0%bd%d0%b0%d1%82%d0%be%d0%bb%d0%b8%d0%b9/downloads/%d0%98%d0%9b_%d0%9d%d0%a718_%d0%a2%d1%83%d1%80%d0%b8%d0%b7%d0%bc_v2_20.02.2018.xlsx'#$лист1.e106"</f>
        <v>'file:///e:/users/%d0%90%d0%bd%d0%b0%d1%82%d0%be%d0%bb%d0%b8%d0%b9/downloads/%d0%98%d0%9b_%d0%9d%d0%a718_%d0%a2%d1%83%d1%80%d0%b8%d0%b7%d0%bc_v2_20.02.2018.xlsx'#$лист1.e106</v>
      </c>
      <c r="F108" s="72" t="str">
        <f>"'file:///e:/users/%d0%90%d0%bd%d0%b0%d1%82%d0%be%d0%bb%d0%b8%d0%b9/downloads/%d0%98%d0%9b_%d0%9d%d0%a718_%d0%a2%d1%83%d1%80%d0%b8%d0%b7%d0%bc_v2_20.02.2018.xlsx'#$лист1.f106"</f>
        <v>'file:///e:/users/%d0%90%d0%bd%d0%b0%d1%82%d0%be%d0%bb%d0%b8%d0%b9/downloads/%d0%98%d0%9b_%d0%9d%d0%a718_%d0%a2%d1%83%d1%80%d0%b8%d0%b7%d0%bc_v2_20.02.2018.xlsx'#$лист1.f106</v>
      </c>
      <c r="G108" s="64" t="str">
        <f>"'file:///e:/users/%d0%90%d0%bd%d0%b0%d1%82%d0%be%d0%bb%d0%b8%d0%b9/downloads/%d0%98%d0%9b_%d0%9d%d0%a718_%d0%a2%d1%83%d1%80%d0%b8%d0%b7%d0%bc_v2_20.02.2018.xlsx'#$лист1.g106"</f>
        <v>'file:///e:/users/%d0%90%d0%bd%d0%b0%d1%82%d0%be%d0%bb%d0%b8%d0%b9/downloads/%d0%98%d0%9b_%d0%9d%d0%a718_%d0%a2%d1%83%d1%80%d0%b8%d0%b7%d0%bc_v2_20.02.2018.xlsx'#$лист1.g106</v>
      </c>
      <c r="H108" s="64"/>
      <c r="I108" s="64"/>
      <c r="J108" s="64"/>
      <c r="K108" s="71"/>
      <c r="L108" s="50"/>
    </row>
    <row r="109" spans="1:12" ht="16.5" customHeight="1">
      <c r="A109" s="50"/>
      <c r="B109" s="151" t="s">
        <v>101</v>
      </c>
      <c r="C109" s="151"/>
      <c r="D109" s="151"/>
      <c r="E109" s="151"/>
      <c r="F109" s="151"/>
      <c r="G109" s="151"/>
      <c r="H109" s="151"/>
      <c r="I109" s="151"/>
      <c r="J109" s="151"/>
      <c r="K109" s="151"/>
      <c r="L109" s="50"/>
    </row>
    <row r="110" spans="1:12" ht="38.25">
      <c r="A110" s="50"/>
      <c r="B110" s="63" t="s">
        <v>20</v>
      </c>
      <c r="C110" s="63" t="s">
        <v>21</v>
      </c>
      <c r="D110" s="63" t="s">
        <v>22</v>
      </c>
      <c r="E110" s="63" t="s">
        <v>23</v>
      </c>
      <c r="F110" s="63" t="s">
        <v>24</v>
      </c>
      <c r="G110" s="64" t="s">
        <v>24</v>
      </c>
      <c r="H110" s="64" t="s">
        <v>25</v>
      </c>
      <c r="I110" s="64" t="s">
        <v>26</v>
      </c>
      <c r="J110" s="65" t="s">
        <v>27</v>
      </c>
      <c r="K110" s="64" t="s">
        <v>28</v>
      </c>
      <c r="L110" s="50"/>
    </row>
    <row r="111" spans="1:12" ht="409.5">
      <c r="A111" s="50"/>
      <c r="B111" s="66" t="str">
        <f>"'file:///e:/users/%d0%90%d0%bd%d0%b0%d1%82%d0%be%d0%bb%d0%b8%d0%b9/downloads/%d0%98%d0%9b_%d0%9d%d0%a718_%d0%a2%d1%83%d1%80%d0%b8%d0%b7%d0%bc_v2_20.02.2018.xlsx'#$лист1.b109"</f>
        <v>'file:///e:/users/%d0%90%d0%bd%d0%b0%d1%82%d0%be%d0%bb%d0%b8%d0%b9/downloads/%d0%98%d0%9b_%d0%9d%d0%a718_%d0%a2%d1%83%d1%80%d0%b8%d0%b7%d0%bc_v2_20.02.2018.xlsx'#$лист1.b109</v>
      </c>
      <c r="C111" s="68" t="str">
        <f>"'file:///e:/users/%d0%90%d0%bd%d0%b0%d1%82%d0%be%d0%bb%d0%b8%d0%b9/downloads/%d0%98%d0%9b_%d0%9d%d0%a718_%d0%a2%d1%83%d1%80%d0%b8%d0%b7%d0%bc_v2_20.02.2018.xlsx'#$лист1.c109"</f>
        <v>'file:///e:/users/%d0%90%d0%bd%d0%b0%d1%82%d0%be%d0%bb%d0%b8%d0%b9/downloads/%d0%98%d0%9b_%d0%9d%d0%a718_%d0%a2%d1%83%d1%80%d0%b8%d0%b7%d0%bc_v2_20.02.2018.xlsx'#$лист1.c109</v>
      </c>
      <c r="D111" s="68" t="str">
        <f>"'file:///e:/users/%d0%90%d0%bd%d0%b0%d1%82%d0%be%d0%bb%d0%b8%d0%b9/downloads/%d0%98%d0%9b_%d0%9d%d0%a718_%d0%a2%d1%83%d1%80%d0%b8%d0%b7%d0%bc_v2_20.02.2018.xlsx'#$лист1.d109"</f>
        <v>'file:///e:/users/%d0%90%d0%bd%d0%b0%d1%82%d0%be%d0%bb%d0%b8%d0%b9/downloads/%d0%98%d0%9b_%d0%9d%d0%a718_%d0%a2%d1%83%d1%80%d0%b8%d0%b7%d0%bc_v2_20.02.2018.xlsx'#$лист1.d109</v>
      </c>
      <c r="E111" s="66" t="str">
        <f>"'file:///e:/users/%d0%90%d0%bd%d0%b0%d1%82%d0%be%d0%bb%d0%b8%d0%b9/downloads/%d0%98%d0%9b_%d0%9d%d0%a718_%d0%a2%d1%83%d1%80%d0%b8%d0%b7%d0%bc_v2_20.02.2018.xlsx'#$лист1.e109"</f>
        <v>'file:///e:/users/%d0%90%d0%bd%d0%b0%d1%82%d0%be%d0%bb%d0%b8%d0%b9/downloads/%d0%98%d0%9b_%d0%9d%d0%a718_%d0%a2%d1%83%d1%80%d0%b8%d0%b7%d0%bc_v2_20.02.2018.xlsx'#$лист1.e109</v>
      </c>
      <c r="F111" s="72" t="str">
        <f>"'file:///e:/users/%d0%90%d0%bd%d0%b0%d1%82%d0%be%d0%bb%d0%b8%d0%b9/downloads/%d0%98%d0%9b_%d0%9d%d0%a718_%d0%a2%d1%83%d1%80%d0%b8%d0%b7%d0%bc_v2_20.02.2018.xlsx'#$лист1.f109"</f>
        <v>'file:///e:/users/%d0%90%d0%bd%d0%b0%d1%82%d0%be%d0%bb%d0%b8%d0%b9/downloads/%d0%98%d0%9b_%d0%9d%d0%a718_%d0%a2%d1%83%d1%80%d0%b8%d0%b7%d0%bc_v2_20.02.2018.xlsx'#$лист1.f109</v>
      </c>
      <c r="G111" s="64">
        <v>4</v>
      </c>
      <c r="H111" s="64"/>
      <c r="I111" s="64"/>
      <c r="J111" s="64"/>
      <c r="K111" s="71"/>
      <c r="L111" s="50"/>
    </row>
    <row r="112" spans="1:12" ht="409.5">
      <c r="A112" s="50"/>
      <c r="B112" s="66" t="str">
        <f>"'file:///e:/users/%d0%90%d0%bd%d0%b0%d1%82%d0%be%d0%bb%d0%b8%d0%b9/downloads/%d0%98%d0%9b_%d0%9d%d0%a718_%d0%a2%d1%83%d1%80%d0%b8%d0%b7%d0%bc_v2_20.02.2018.xlsx'#$лист1.b110"</f>
        <v>'file:///e:/users/%d0%90%d0%bd%d0%b0%d1%82%d0%be%d0%bb%d0%b8%d0%b9/downloads/%d0%98%d0%9b_%d0%9d%d0%a718_%d0%a2%d1%83%d1%80%d0%b8%d0%b7%d0%bc_v2_20.02.2018.xlsx'#$лист1.b110</v>
      </c>
      <c r="C112" s="68" t="str">
        <f>"'file:///e:/users/%d0%90%d0%bd%d0%b0%d1%82%d0%be%d0%bb%d0%b8%d0%b9/downloads/%d0%98%d0%9b_%d0%9d%d0%a718_%d0%a2%d1%83%d1%80%d0%b8%d0%b7%d0%bc_v2_20.02.2018.xlsx'#$лист1.c110"</f>
        <v>'file:///e:/users/%d0%90%d0%bd%d0%b0%d1%82%d0%be%d0%bb%d0%b8%d0%b9/downloads/%d0%98%d0%9b_%d0%9d%d0%a718_%d0%a2%d1%83%d1%80%d0%b8%d0%b7%d0%bc_v2_20.02.2018.xlsx'#$лист1.c110</v>
      </c>
      <c r="D112" s="68" t="str">
        <f>"'file:///e:/users/%d0%90%d0%bd%d0%b0%d1%82%d0%be%d0%bb%d0%b8%d0%b9/downloads/%d0%98%d0%9b_%d0%9d%d0%a718_%d0%a2%d1%83%d1%80%d0%b8%d0%b7%d0%bc_v2_20.02.2018.xlsx'#$лист1.d110"</f>
        <v>'file:///e:/users/%d0%90%d0%bd%d0%b0%d1%82%d0%be%d0%bb%d0%b8%d0%b9/downloads/%d0%98%d0%9b_%d0%9d%d0%a718_%d0%a2%d1%83%d1%80%d0%b8%d0%b7%d0%bc_v2_20.02.2018.xlsx'#$лист1.d110</v>
      </c>
      <c r="E112" s="66" t="str">
        <f>"'file:///e:/users/%d0%90%d0%bd%d0%b0%d1%82%d0%be%d0%bb%d0%b8%d0%b9/downloads/%d0%98%d0%9b_%d0%9d%d0%a718_%d0%a2%d1%83%d1%80%d0%b8%d0%b7%d0%bc_v2_20.02.2018.xlsx'#$лист1.e110"</f>
        <v>'file:///e:/users/%d0%90%d0%bd%d0%b0%d1%82%d0%be%d0%bb%d0%b8%d0%b9/downloads/%d0%98%d0%9b_%d0%9d%d0%a718_%d0%a2%d1%83%d1%80%d0%b8%d0%b7%d0%bc_v2_20.02.2018.xlsx'#$лист1.e110</v>
      </c>
      <c r="F112" s="72" t="str">
        <f>"'file:///e:/users/%d0%90%d0%bd%d0%b0%d1%82%d0%be%d0%bb%d0%b8%d0%b9/downloads/%d0%98%d0%9b_%d0%9d%d0%a718_%d0%a2%d1%83%d1%80%d0%b8%d0%b7%d0%bc_v2_20.02.2018.xlsx'#$лист1.f110"</f>
        <v>'file:///e:/users/%d0%90%d0%bd%d0%b0%d1%82%d0%be%d0%bb%d0%b8%d0%b9/downloads/%d0%98%d0%9b_%d0%9d%d0%a718_%d0%a2%d1%83%d1%80%d0%b8%d0%b7%d0%bc_v2_20.02.2018.xlsx'#$лист1.f110</v>
      </c>
      <c r="G112" s="64">
        <v>8</v>
      </c>
      <c r="H112" s="64"/>
      <c r="I112" s="64"/>
      <c r="J112" s="64"/>
      <c r="K112" s="71"/>
      <c r="L112" s="50"/>
    </row>
    <row r="113" spans="1:12" ht="409.5">
      <c r="A113" s="50"/>
      <c r="B113" s="66" t="str">
        <f>"'file:///e:/users/%d0%90%d0%bd%d0%b0%d1%82%d0%be%d0%bb%d0%b8%d0%b9/downloads/%d0%98%d0%9b_%d0%9d%d0%a718_%d0%a2%d1%83%d1%80%d0%b8%d0%b7%d0%bc_v2_20.02.2018.xlsx'#$лист1.b111"</f>
        <v>'file:///e:/users/%d0%90%d0%bd%d0%b0%d1%82%d0%be%d0%bb%d0%b8%d0%b9/downloads/%d0%98%d0%9b_%d0%9d%d0%a718_%d0%a2%d1%83%d1%80%d0%b8%d0%b7%d0%bc_v2_20.02.2018.xlsx'#$лист1.b111</v>
      </c>
      <c r="C113" s="68" t="str">
        <f>"'file:///e:/users/%d0%90%d0%bd%d0%b0%d1%82%d0%be%d0%bb%d0%b8%d0%b9/downloads/%d0%98%d0%9b_%d0%9d%d0%a718_%d0%a2%d1%83%d1%80%d0%b8%d0%b7%d0%bc_v2_20.02.2018.xlsx'#$лист1.c111"</f>
        <v>'file:///e:/users/%d0%90%d0%bd%d0%b0%d1%82%d0%be%d0%bb%d0%b8%d0%b9/downloads/%d0%98%d0%9b_%d0%9d%d0%a718_%d0%a2%d1%83%d1%80%d0%b8%d0%b7%d0%bc_v2_20.02.2018.xlsx'#$лист1.c111</v>
      </c>
      <c r="D113" s="68" t="str">
        <f>"'file:///e:/users/%d0%90%d0%bd%d0%b0%d1%82%d0%be%d0%bb%d0%b8%d0%b9/downloads/%d0%98%d0%9b_%d0%9d%d0%a718_%d0%a2%d1%83%d1%80%d0%b8%d0%b7%d0%bc_v2_20.02.2018.xlsx'#$лист1.d111"</f>
        <v>'file:///e:/users/%d0%90%d0%bd%d0%b0%d1%82%d0%be%d0%bb%d0%b8%d0%b9/downloads/%d0%98%d0%9b_%d0%9d%d0%a718_%d0%a2%d1%83%d1%80%d0%b8%d0%b7%d0%bc_v2_20.02.2018.xlsx'#$лист1.d111</v>
      </c>
      <c r="E113" s="66" t="str">
        <f>"'file:///e:/users/%d0%90%d0%bd%d0%b0%d1%82%d0%be%d0%bb%d0%b8%d0%b9/downloads/%d0%98%d0%9b_%d0%9d%d0%a718_%d0%a2%d1%83%d1%80%d0%b8%d0%b7%d0%bc_v2_20.02.2018.xlsx'#$лист1.e111"</f>
        <v>'file:///e:/users/%d0%90%d0%bd%d0%b0%d1%82%d0%be%d0%bb%d0%b8%d0%b9/downloads/%d0%98%d0%9b_%d0%9d%d0%a718_%d0%a2%d1%83%d1%80%d0%b8%d0%b7%d0%bc_v2_20.02.2018.xlsx'#$лист1.e111</v>
      </c>
      <c r="F113" s="72" t="str">
        <f>"'file:///e:/users/%d0%90%d0%bd%d0%b0%d1%82%d0%be%d0%bb%d0%b8%d0%b9/downloads/%d0%98%d0%9b_%d0%9d%d0%a718_%d0%a2%d1%83%d1%80%d0%b8%d0%b7%d0%bc_v2_20.02.2018.xlsx'#$лист1.f111"</f>
        <v>'file:///e:/users/%d0%90%d0%bd%d0%b0%d1%82%d0%be%d0%bb%d0%b8%d0%b9/downloads/%d0%98%d0%9b_%d0%9d%d0%a718_%d0%a2%d1%83%d1%80%d0%b8%d0%b7%d0%bc_v2_20.02.2018.xlsx'#$лист1.f111</v>
      </c>
      <c r="G113" s="64" t="str">
        <f>"'file:///e:/users/%d0%90%d0%bd%d0%b0%d1%82%d0%be%d0%bb%d0%b8%d0%b9/downloads/%d0%98%d0%9b_%d0%9d%d0%a718_%d0%a2%d1%83%d1%80%d0%b8%d0%b7%d0%bc_v2_20.02.2018.xlsx'#$лист1.g111"</f>
        <v>'file:///e:/users/%d0%90%d0%bd%d0%b0%d1%82%d0%be%d0%bb%d0%b8%d0%b9/downloads/%d0%98%d0%9b_%d0%9d%d0%a718_%d0%a2%d1%83%d1%80%d0%b8%d0%b7%d0%bc_v2_20.02.2018.xlsx'#$лист1.g111</v>
      </c>
      <c r="H113" s="64"/>
      <c r="I113" s="64"/>
      <c r="J113" s="64"/>
      <c r="K113" s="71"/>
      <c r="L113" s="50"/>
    </row>
    <row r="114" spans="1:12" ht="409.5">
      <c r="A114" s="50"/>
      <c r="B114" s="66" t="str">
        <f>"'file:///e:/users/%d0%90%d0%bd%d0%b0%d1%82%d0%be%d0%bb%d0%b8%d0%b9/downloads/%d0%98%d0%9b_%d0%9d%d0%a718_%d0%a2%d1%83%d1%80%d0%b8%d0%b7%d0%bc_v2_20.02.2018.xlsx'#$лист1.b112"</f>
        <v>'file:///e:/users/%d0%90%d0%bd%d0%b0%d1%82%d0%be%d0%bb%d0%b8%d0%b9/downloads/%d0%98%d0%9b_%d0%9d%d0%a718_%d0%a2%d1%83%d1%80%d0%b8%d0%b7%d0%bc_v2_20.02.2018.xlsx'#$лист1.b112</v>
      </c>
      <c r="C114" s="68" t="str">
        <f>"'file:///e:/users/%d0%90%d0%bd%d0%b0%d1%82%d0%be%d0%bb%d0%b8%d0%b9/downloads/%d0%98%d0%9b_%d0%9d%d0%a718_%d0%a2%d1%83%d1%80%d0%b8%d0%b7%d0%bc_v2_20.02.2018.xlsx'#$лист1.c112"</f>
        <v>'file:///e:/users/%d0%90%d0%bd%d0%b0%d1%82%d0%be%d0%bb%d0%b8%d0%b9/downloads/%d0%98%d0%9b_%d0%9d%d0%a718_%d0%a2%d1%83%d1%80%d0%b8%d0%b7%d0%bc_v2_20.02.2018.xlsx'#$лист1.c112</v>
      </c>
      <c r="D114" s="68" t="str">
        <f>"'file:///e:/users/%d0%90%d0%bd%d0%b0%d1%82%d0%be%d0%bb%d0%b8%d0%b9/downloads/%d0%98%d0%9b_%d0%9d%d0%a718_%d0%a2%d1%83%d1%80%d0%b8%d0%b7%d0%bc_v2_20.02.2018.xlsx'#$лист1.d112"</f>
        <v>'file:///e:/users/%d0%90%d0%bd%d0%b0%d1%82%d0%be%d0%bb%d0%b8%d0%b9/downloads/%d0%98%d0%9b_%d0%9d%d0%a718_%d0%a2%d1%83%d1%80%d0%b8%d0%b7%d0%bc_v2_20.02.2018.xlsx'#$лист1.d112</v>
      </c>
      <c r="E114" s="66" t="str">
        <f>"'file:///e:/users/%d0%90%d0%bd%d0%b0%d1%82%d0%be%d0%bb%d0%b8%d0%b9/downloads/%d0%98%d0%9b_%d0%9d%d0%a718_%d0%a2%d1%83%d1%80%d0%b8%d0%b7%d0%bc_v2_20.02.2018.xlsx'#$лист1.e112"</f>
        <v>'file:///e:/users/%d0%90%d0%bd%d0%b0%d1%82%d0%be%d0%bb%d0%b8%d0%b9/downloads/%d0%98%d0%9b_%d0%9d%d0%a718_%d0%a2%d1%83%d1%80%d0%b8%d0%b7%d0%bc_v2_20.02.2018.xlsx'#$лист1.e112</v>
      </c>
      <c r="F114" s="72" t="str">
        <f>"'file:///e:/users/%d0%90%d0%bd%d0%b0%d1%82%d0%be%d0%bb%d0%b8%d0%b9/downloads/%d0%98%d0%9b_%d0%9d%d0%a718_%d0%a2%d1%83%d1%80%d0%b8%d0%b7%d0%bc_v2_20.02.2018.xlsx'#$лист1.f112"</f>
        <v>'file:///e:/users/%d0%90%d0%bd%d0%b0%d1%82%d0%be%d0%bb%d0%b8%d0%b9/downloads/%d0%98%d0%9b_%d0%9d%d0%a718_%d0%a2%d1%83%d1%80%d0%b8%d0%b7%d0%bc_v2_20.02.2018.xlsx'#$лист1.f112</v>
      </c>
      <c r="G114" s="64" t="str">
        <f>"'file:///e:/users/%d0%90%d0%bd%d0%b0%d1%82%d0%be%d0%bb%d0%b8%d0%b9/downloads/%d0%98%d0%9b_%d0%9d%d0%a718_%d0%a2%d1%83%d1%80%d0%b8%d0%b7%d0%bc_v2_20.02.2018.xlsx'#$лист1.g112"</f>
        <v>'file:///e:/users/%d0%90%d0%bd%d0%b0%d1%82%d0%be%d0%bb%d0%b8%d0%b9/downloads/%d0%98%d0%9b_%d0%9d%d0%a718_%d0%a2%d1%83%d1%80%d0%b8%d0%b7%d0%bc_v2_20.02.2018.xlsx'#$лист1.g112</v>
      </c>
      <c r="H114" s="64"/>
      <c r="I114" s="64"/>
      <c r="J114" s="64"/>
      <c r="K114" s="71"/>
      <c r="L114" s="50"/>
    </row>
    <row r="115" spans="1:12" ht="16.5" customHeight="1">
      <c r="A115" s="50"/>
      <c r="B115" s="151" t="s">
        <v>114</v>
      </c>
      <c r="C115" s="151"/>
      <c r="D115" s="151"/>
      <c r="E115" s="151"/>
      <c r="F115" s="151"/>
      <c r="G115" s="151"/>
      <c r="H115" s="151"/>
      <c r="I115" s="151"/>
      <c r="J115" s="151"/>
      <c r="K115" s="151"/>
      <c r="L115" s="50"/>
    </row>
    <row r="116" spans="1:12" ht="16.5" customHeight="1">
      <c r="A116" s="50"/>
      <c r="B116" s="63" t="s">
        <v>20</v>
      </c>
      <c r="C116" s="152" t="s">
        <v>53</v>
      </c>
      <c r="D116" s="152"/>
      <c r="E116" s="152"/>
      <c r="F116" s="152"/>
      <c r="G116" s="153" t="s">
        <v>28</v>
      </c>
      <c r="H116" s="153"/>
      <c r="I116" s="153"/>
      <c r="J116" s="153"/>
      <c r="K116" s="153"/>
      <c r="L116" s="50"/>
    </row>
    <row r="117" spans="1:12" ht="409.5">
      <c r="A117" s="50"/>
      <c r="B117" s="66" t="str">
        <f>"'file:///e:/users/%d0%90%d0%bd%d0%b0%d1%82%d0%be%d0%bb%d0%b8%d0%b9/downloads/%d0%98%d0%9b_%d0%9d%d0%a718_%d0%a2%d1%83%d1%80%d0%b8%d0%b7%d0%bc_v2_20.02.2018.xlsx'#$лист1.b115"</f>
        <v>'file:///e:/users/%d0%90%d0%bd%d0%b0%d1%82%d0%be%d0%bb%d0%b8%d0%b9/downloads/%d0%98%d0%9b_%d0%9d%d0%a718_%d0%a2%d1%83%d1%80%d0%b8%d0%b7%d0%bc_v2_20.02.2018.xlsx'#$лист1.b115</v>
      </c>
      <c r="C117" s="154" t="str">
        <f>"'file:///e:/users/%d0%90%d0%bd%d0%b0%d1%82%d0%be%d0%bb%d0%b8%d0%b9/downloads/%d0%98%d0%9b_%d0%9d%d0%a718_%d0%a2%d1%83%d1%80%d0%b8%d0%b7%d0%bc_v2_20.02.2018.xlsx'#$лист1.c115"</f>
        <v>'file:///e:/users/%d0%90%d0%bd%d0%b0%d1%82%d0%be%d0%bb%d0%b8%d0%b9/downloads/%d0%98%d0%9b_%d0%9d%d0%a718_%d0%a2%d1%83%d1%80%d0%b8%d0%b7%d0%bc_v2_20.02.2018.xlsx'#$лист1.c115</v>
      </c>
      <c r="D117" s="154"/>
      <c r="E117" s="154"/>
      <c r="F117" s="154"/>
      <c r="G117" s="155"/>
      <c r="H117" s="155"/>
      <c r="I117" s="155"/>
      <c r="J117" s="155"/>
      <c r="K117" s="155"/>
      <c r="L117" s="50"/>
    </row>
    <row r="118" spans="1:12" ht="409.5">
      <c r="A118" s="50"/>
      <c r="B118" s="66" t="str">
        <f>"'file:///e:/users/%d0%90%d0%bd%d0%b0%d1%82%d0%be%d0%bb%d0%b8%d0%b9/downloads/%d0%98%d0%9b_%d0%9d%d0%a718_%d0%a2%d1%83%d1%80%d0%b8%d0%b7%d0%bc_v2_20.02.2018.xlsx'#$лист1.b116"</f>
        <v>'file:///e:/users/%d0%90%d0%bd%d0%b0%d1%82%d0%be%d0%bb%d0%b8%d0%b9/downloads/%d0%98%d0%9b_%d0%9d%d0%a718_%d0%a2%d1%83%d1%80%d0%b8%d0%b7%d0%bc_v2_20.02.2018.xlsx'#$лист1.b116</v>
      </c>
      <c r="C118" s="154" t="str">
        <f>"'file:///e:/users/%d0%90%d0%bd%d0%b0%d1%82%d0%be%d0%bb%d0%b8%d0%b9/downloads/%d0%98%d0%9b_%d0%9d%d0%a718_%d0%a2%d1%83%d1%80%d0%b8%d0%b7%d0%bc_v2_20.02.2018.xlsx'#$лист1.c116"</f>
        <v>'file:///e:/users/%d0%90%d0%bd%d0%b0%d1%82%d0%be%d0%bb%d0%b8%d0%b9/downloads/%d0%98%d0%9b_%d0%9d%d0%a718_%d0%a2%d1%83%d1%80%d0%b8%d0%b7%d0%bc_v2_20.02.2018.xlsx'#$лист1.c116</v>
      </c>
      <c r="D118" s="154"/>
      <c r="E118" s="154"/>
      <c r="F118" s="154"/>
      <c r="G118" s="155"/>
      <c r="H118" s="155"/>
      <c r="I118" s="155"/>
      <c r="J118" s="155"/>
      <c r="K118" s="155"/>
      <c r="L118" s="50"/>
    </row>
    <row r="119" spans="1:12" ht="23.85" customHeight="1">
      <c r="A119" s="50"/>
      <c r="B119" s="66" t="str">
        <f>"'file:///e:/users/%d0%90%d0%bd%d0%b0%d1%82%d0%be%d0%bb%d0%b8%d0%b9/downloads/%d0%98%d0%9b_%d0%9d%d0%a718_%d0%a2%d1%83%d1%80%d0%b8%d0%b7%d0%bc_v2_20.02.2018.xlsx'#$лист1.b117"</f>
        <v>'file:///e:/users/%d0%90%d0%bd%d0%b0%d1%82%d0%be%d0%bb%d0%b8%d0%b9/downloads/%d0%98%d0%9b_%d0%9d%d0%a718_%d0%a2%d1%83%d1%80%d0%b8%d0%b7%d0%bc_v2_20.02.2018.xlsx'#$лист1.b117</v>
      </c>
      <c r="C119" s="154" t="str">
        <f>"'file:///e:/users/%d0%90%d0%bd%d0%b0%d1%82%d0%be%d0%bb%d0%b8%d0%b9/downloads/%d0%98%d0%9b_%d0%9d%d0%a718_%d0%a2%d1%83%d1%80%d0%b8%d0%b7%d0%bc_v2_20.02.2018.xlsx'#$лист1.c117"</f>
        <v>'file:///e:/users/%d0%90%d0%bd%d0%b0%d1%82%d0%be%d0%bb%d0%b8%d0%b9/downloads/%d0%98%d0%9b_%d0%9d%d0%a718_%d0%a2%d1%83%d1%80%d0%b8%d0%b7%d0%bc_v2_20.02.2018.xlsx'#$лист1.c117</v>
      </c>
      <c r="D119" s="154"/>
      <c r="E119" s="154"/>
      <c r="F119" s="154"/>
      <c r="G119" s="155" t="s">
        <v>117</v>
      </c>
      <c r="H119" s="155"/>
      <c r="I119" s="155"/>
      <c r="J119" s="155"/>
      <c r="K119" s="155"/>
      <c r="L119" s="50"/>
    </row>
    <row r="120" spans="1:12">
      <c r="A120" s="50"/>
      <c r="B120" s="54"/>
      <c r="C120" s="54"/>
      <c r="D120" s="54"/>
      <c r="E120" s="54"/>
      <c r="F120" s="55"/>
      <c r="G120" s="52"/>
      <c r="H120" s="52"/>
      <c r="I120" s="52"/>
      <c r="J120" s="52"/>
      <c r="K120" s="50"/>
      <c r="L120" s="50"/>
    </row>
    <row r="121" spans="1:12">
      <c r="A121" s="50"/>
      <c r="B121" s="54"/>
      <c r="C121" s="54"/>
      <c r="D121" s="54"/>
      <c r="E121" s="54"/>
      <c r="F121" s="55"/>
      <c r="G121" s="52"/>
      <c r="H121" s="52"/>
      <c r="I121" s="52"/>
      <c r="J121" s="52"/>
      <c r="K121" s="50"/>
      <c r="L121" s="50"/>
    </row>
    <row r="122" spans="1:12">
      <c r="A122" s="50"/>
      <c r="B122" s="54"/>
      <c r="C122" s="54"/>
      <c r="D122" s="54"/>
      <c r="E122" s="54"/>
      <c r="F122" s="55"/>
      <c r="G122" s="52"/>
      <c r="H122" s="52"/>
      <c r="I122" s="52"/>
      <c r="J122" s="52"/>
      <c r="K122" s="50"/>
      <c r="L122" s="50"/>
    </row>
    <row r="123" spans="1:12" ht="21.95" customHeight="1">
      <c r="A123" s="50"/>
      <c r="B123" s="150" t="s">
        <v>118</v>
      </c>
      <c r="C123" s="150"/>
      <c r="D123" s="150"/>
      <c r="E123" s="150"/>
      <c r="F123" s="150"/>
      <c r="G123" s="150"/>
      <c r="H123" s="150"/>
      <c r="I123" s="150"/>
      <c r="J123" s="150"/>
      <c r="K123" s="150"/>
      <c r="L123" s="50"/>
    </row>
    <row r="124" spans="1:12" ht="16.5" customHeight="1">
      <c r="A124" s="50"/>
      <c r="B124" s="151" t="s">
        <v>85</v>
      </c>
      <c r="C124" s="151"/>
      <c r="D124" s="151"/>
      <c r="E124" s="151"/>
      <c r="F124" s="151"/>
      <c r="G124" s="151"/>
      <c r="H124" s="151"/>
      <c r="I124" s="151"/>
      <c r="J124" s="151"/>
      <c r="K124" s="151"/>
      <c r="L124" s="50"/>
    </row>
    <row r="125" spans="1:12" ht="38.25">
      <c r="A125" s="50"/>
      <c r="B125" s="63" t="s">
        <v>20</v>
      </c>
      <c r="C125" s="63" t="s">
        <v>21</v>
      </c>
      <c r="D125" s="63" t="s">
        <v>22</v>
      </c>
      <c r="E125" s="63" t="s">
        <v>23</v>
      </c>
      <c r="F125" s="63" t="s">
        <v>24</v>
      </c>
      <c r="G125" s="64" t="s">
        <v>24</v>
      </c>
      <c r="H125" s="64" t="s">
        <v>25</v>
      </c>
      <c r="I125" s="64" t="s">
        <v>26</v>
      </c>
      <c r="J125" s="65" t="s">
        <v>27</v>
      </c>
      <c r="K125" s="64" t="s">
        <v>28</v>
      </c>
      <c r="L125" s="50"/>
    </row>
    <row r="126" spans="1:12" ht="51">
      <c r="A126" s="50"/>
      <c r="B126" s="63">
        <v>1</v>
      </c>
      <c r="C126" s="74" t="s">
        <v>155</v>
      </c>
      <c r="D126" s="68" t="s">
        <v>30</v>
      </c>
      <c r="E126" s="63" t="s">
        <v>35</v>
      </c>
      <c r="F126" s="63"/>
      <c r="G126" s="64">
        <v>2</v>
      </c>
      <c r="H126" s="64"/>
      <c r="I126" s="64"/>
      <c r="J126" s="64"/>
      <c r="K126" s="64"/>
      <c r="L126" s="50"/>
    </row>
    <row r="127" spans="1:12" ht="25.5">
      <c r="A127" s="50"/>
      <c r="B127" s="63">
        <v>2</v>
      </c>
      <c r="C127" s="74" t="s">
        <v>156</v>
      </c>
      <c r="D127" s="68" t="s">
        <v>34</v>
      </c>
      <c r="E127" s="63" t="s">
        <v>35</v>
      </c>
      <c r="F127" s="63"/>
      <c r="G127" s="64">
        <v>2</v>
      </c>
      <c r="H127" s="64"/>
      <c r="I127" s="64"/>
      <c r="J127" s="64"/>
      <c r="K127" s="64"/>
      <c r="L127" s="50"/>
    </row>
    <row r="128" spans="1:12">
      <c r="A128" s="50"/>
      <c r="B128" s="63">
        <v>3</v>
      </c>
      <c r="C128" s="74" t="s">
        <v>36</v>
      </c>
      <c r="D128" s="68" t="s">
        <v>100</v>
      </c>
      <c r="E128" s="63" t="s">
        <v>35</v>
      </c>
      <c r="F128" s="63"/>
      <c r="G128" s="64">
        <v>1</v>
      </c>
      <c r="H128" s="64"/>
      <c r="I128" s="64"/>
      <c r="J128" s="64"/>
      <c r="K128" s="64"/>
      <c r="L128" s="50"/>
    </row>
    <row r="129" spans="1:12">
      <c r="A129" s="50"/>
      <c r="B129" s="63">
        <v>4</v>
      </c>
      <c r="C129" s="67" t="s">
        <v>120</v>
      </c>
      <c r="D129" s="98" t="s">
        <v>157</v>
      </c>
      <c r="E129" s="66" t="s">
        <v>35</v>
      </c>
      <c r="F129" s="72" t="s">
        <v>86</v>
      </c>
      <c r="G129" s="64">
        <v>1</v>
      </c>
      <c r="H129" s="64"/>
      <c r="I129" s="64"/>
      <c r="J129" s="64"/>
      <c r="K129" s="64"/>
      <c r="L129" s="50"/>
    </row>
    <row r="130" spans="1:12" ht="25.5">
      <c r="A130" s="50"/>
      <c r="B130" s="63">
        <v>5</v>
      </c>
      <c r="C130" s="74" t="s">
        <v>65</v>
      </c>
      <c r="D130" s="68" t="s">
        <v>99</v>
      </c>
      <c r="E130" s="63" t="s">
        <v>35</v>
      </c>
      <c r="F130" s="63" t="s">
        <v>86</v>
      </c>
      <c r="G130" s="94">
        <v>1</v>
      </c>
      <c r="H130" s="94"/>
      <c r="I130" s="94"/>
      <c r="J130" s="94"/>
      <c r="K130" s="71"/>
      <c r="L130" s="50"/>
    </row>
    <row r="131" spans="1:12" ht="16.5" customHeight="1">
      <c r="A131" s="50"/>
      <c r="B131" s="151" t="s">
        <v>101</v>
      </c>
      <c r="C131" s="151"/>
      <c r="D131" s="151"/>
      <c r="E131" s="151"/>
      <c r="F131" s="151"/>
      <c r="G131" s="151"/>
      <c r="H131" s="151"/>
      <c r="I131" s="151"/>
      <c r="J131" s="151"/>
      <c r="K131" s="151"/>
      <c r="L131" s="50"/>
    </row>
    <row r="132" spans="1:12" ht="38.25">
      <c r="A132" s="50"/>
      <c r="B132" s="63" t="s">
        <v>20</v>
      </c>
      <c r="C132" s="63" t="s">
        <v>21</v>
      </c>
      <c r="D132" s="63" t="s">
        <v>22</v>
      </c>
      <c r="E132" s="63" t="s">
        <v>23</v>
      </c>
      <c r="F132" s="63" t="s">
        <v>24</v>
      </c>
      <c r="G132" s="64" t="s">
        <v>24</v>
      </c>
      <c r="H132" s="64" t="s">
        <v>25</v>
      </c>
      <c r="I132" s="64" t="s">
        <v>26</v>
      </c>
      <c r="J132" s="65" t="s">
        <v>27</v>
      </c>
      <c r="K132" s="64" t="s">
        <v>28</v>
      </c>
      <c r="L132" s="50"/>
    </row>
    <row r="133" spans="1:12" ht="409.5">
      <c r="A133" s="50"/>
      <c r="B133" s="63">
        <v>1</v>
      </c>
      <c r="C133" s="74" t="str">
        <f>"'file:///e:/users/%d0%90%d0%bd%d0%b0%d1%82%d0%be%d0%bb%d0%b8%d0%b9/downloads/%d0%98%d0%9b_%d0%9d%d0%a718_%d0%a2%d1%83%d1%80%d0%b8%d0%b7%d0%bc_v2_20.02.2018.xlsx'#$лист1.c131"</f>
        <v>'file:///e:/users/%d0%90%d0%bd%d0%b0%d1%82%d0%be%d0%bb%d0%b8%d0%b9/downloads/%d0%98%d0%9b_%d0%9d%d0%a718_%d0%a2%d1%83%d1%80%d0%b8%d0%b7%d0%bc_v2_20.02.2018.xlsx'#$лист1.c131</v>
      </c>
      <c r="D133" s="63" t="str">
        <f>"'file:///e:/users/%d0%90%d0%bd%d0%b0%d1%82%d0%be%d0%bb%d0%b8%d0%b9/downloads/%d0%98%d0%9b_%d0%9d%d0%a718_%d0%a2%d1%83%d1%80%d0%b8%d0%b7%d0%bc_v2_20.02.2018.xlsx'#$лист1.d131"</f>
        <v>'file:///e:/users/%d0%90%d0%bd%d0%b0%d1%82%d0%be%d0%bb%d0%b8%d0%b9/downloads/%d0%98%d0%9b_%d0%9d%d0%a718_%d0%a2%d1%83%d1%80%d0%b8%d0%b7%d0%bc_v2_20.02.2018.xlsx'#$лист1.d131</v>
      </c>
      <c r="E133" s="63" t="str">
        <f>"'file:///e:/users/%d0%90%d0%bd%d0%b0%d1%82%d0%be%d0%bb%d0%b8%d0%b9/downloads/%d0%98%d0%9b_%d0%9d%d0%a718_%d0%a2%d1%83%d1%80%d0%b8%d0%b7%d0%bc_v2_20.02.2018.xlsx'#$лист1.e131"</f>
        <v>'file:///e:/users/%d0%90%d0%bd%d0%b0%d1%82%d0%be%d0%bb%d0%b8%d0%b9/downloads/%d0%98%d0%9b_%d0%9d%d0%a718_%d0%a2%d1%83%d1%80%d0%b8%d0%b7%d0%bc_v2_20.02.2018.xlsx'#$лист1.e131</v>
      </c>
      <c r="F133" s="63" t="str">
        <f>"'file:///e:/users/%d0%90%d0%bd%d0%b0%d1%82%d0%be%d0%bb%d0%b8%d0%b9/downloads/%d0%98%d0%9b_%d0%9d%d0%a718_%d0%a2%d1%83%d1%80%d0%b8%d0%b7%d0%bc_v2_20.02.2018.xlsx'#$лист1.f131"</f>
        <v>'file:///e:/users/%d0%90%d0%bd%d0%b0%d1%82%d0%be%d0%bb%d0%b8%d0%b9/downloads/%d0%98%d0%9b_%d0%9d%d0%a718_%d0%a2%d1%83%d1%80%d0%b8%d0%b7%d0%bc_v2_20.02.2018.xlsx'#$лист1.f131</v>
      </c>
      <c r="G133" s="64" t="str">
        <f>"'file:///e:/users/%d0%90%d0%bd%d0%b0%d1%82%d0%be%d0%bb%d0%b8%d0%b9/downloads/%d0%98%d0%9b_%d0%9d%d0%a718_%d0%a2%d1%83%d1%80%d0%b8%d0%b7%d0%bc_v2_20.02.2018.xlsx'#$лист1.g131"</f>
        <v>'file:///e:/users/%d0%90%d0%bd%d0%b0%d1%82%d0%be%d0%bb%d0%b8%d0%b9/downloads/%d0%98%d0%9b_%d0%9d%d0%a718_%d0%a2%d1%83%d1%80%d0%b8%d0%b7%d0%bc_v2_20.02.2018.xlsx'#$лист1.g131</v>
      </c>
      <c r="H133" s="64"/>
      <c r="I133" s="64"/>
      <c r="J133" s="64"/>
      <c r="K133" s="64"/>
      <c r="L133" s="50"/>
    </row>
    <row r="134" spans="1:12" ht="409.5">
      <c r="A134" s="50"/>
      <c r="B134" s="66">
        <v>2</v>
      </c>
      <c r="C134" s="68" t="str">
        <f>"'file:///e:/users/%d0%90%d0%bd%d0%b0%d1%82%d0%be%d0%bb%d0%b8%d0%b9/downloads/%d0%98%d0%9b_%d0%9d%d0%a718_%d0%a2%d1%83%d1%80%d0%b8%d0%b7%d0%bc_v2_20.02.2018.xlsx'#$лист1.c132"</f>
        <v>'file:///e:/users/%d0%90%d0%bd%d0%b0%d1%82%d0%be%d0%bb%d0%b8%d0%b9/downloads/%d0%98%d0%9b_%d0%9d%d0%a718_%d0%a2%d1%83%d1%80%d0%b8%d0%b7%d0%bc_v2_20.02.2018.xlsx'#$лист1.c132</v>
      </c>
      <c r="D134" s="68" t="str">
        <f>"'file:///e:/users/%d0%90%d0%bd%d0%b0%d1%82%d0%be%d0%bb%d0%b8%d0%b9/downloads/%d0%98%d0%9b_%d0%9d%d0%a718_%d0%a2%d1%83%d1%80%d0%b8%d0%b7%d0%bc_v2_20.02.2018.xlsx'#$лист1.d132"</f>
        <v>'file:///e:/users/%d0%90%d0%bd%d0%b0%d1%82%d0%be%d0%bb%d0%b8%d0%b9/downloads/%d0%98%d0%9b_%d0%9d%d0%a718_%d0%a2%d1%83%d1%80%d0%b8%d0%b7%d0%bc_v2_20.02.2018.xlsx'#$лист1.d132</v>
      </c>
      <c r="E134" s="66" t="str">
        <f>"'file:///e:/users/%d0%90%d0%bd%d0%b0%d1%82%d0%be%d0%bb%d0%b8%d0%b9/downloads/%d0%98%d0%9b_%d0%9d%d0%a718_%d0%a2%d1%83%d1%80%d0%b8%d0%b7%d0%bc_v2_20.02.2018.xlsx'#$лист1.e132"</f>
        <v>'file:///e:/users/%d0%90%d0%bd%d0%b0%d1%82%d0%be%d0%bb%d0%b8%d0%b9/downloads/%d0%98%d0%9b_%d0%9d%d0%a718_%d0%a2%d1%83%d1%80%d0%b8%d0%b7%d0%bc_v2_20.02.2018.xlsx'#$лист1.e132</v>
      </c>
      <c r="F134" s="72" t="str">
        <f>"'file:///e:/users/%d0%90%d0%bd%d0%b0%d1%82%d0%be%d0%bb%d0%b8%d0%b9/downloads/%d0%98%d0%9b_%d0%9d%d0%a718_%d0%a2%d1%83%d1%80%d0%b8%d0%b7%d0%bc_v2_20.02.2018.xlsx'#$лист1.f132"</f>
        <v>'file:///e:/users/%d0%90%d0%bd%d0%b0%d1%82%d0%be%d0%bb%d0%b8%d0%b9/downloads/%d0%98%d0%9b_%d0%9d%d0%a718_%d0%a2%d1%83%d1%80%d0%b8%d0%b7%d0%bc_v2_20.02.2018.xlsx'#$лист1.f132</v>
      </c>
      <c r="G134" s="64" t="str">
        <f>"'file:///e:/users/%d0%90%d0%bd%d0%b0%d1%82%d0%be%d0%bb%d0%b8%d0%b9/downloads/%d0%98%d0%9b_%d0%9d%d0%a718_%d0%a2%d1%83%d1%80%d0%b8%d0%b7%d0%bc_v2_20.02.2018.xlsx'#$лист1.g132"</f>
        <v>'file:///e:/users/%d0%90%d0%bd%d0%b0%d1%82%d0%be%d0%bb%d0%b8%d0%b9/downloads/%d0%98%d0%9b_%d0%9d%d0%a718_%d0%a2%d1%83%d1%80%d0%b8%d0%b7%d0%bc_v2_20.02.2018.xlsx'#$лист1.g132</v>
      </c>
      <c r="H134" s="64"/>
      <c r="I134" s="64"/>
      <c r="J134" s="64"/>
      <c r="K134" s="71"/>
      <c r="L134" s="50"/>
    </row>
    <row r="135" spans="1:12" ht="409.5">
      <c r="A135" s="50"/>
      <c r="B135" s="66">
        <v>3</v>
      </c>
      <c r="C135" s="68" t="str">
        <f>"'file:///e:/users/%d0%90%d0%bd%d0%b0%d1%82%d0%be%d0%bb%d0%b8%d0%b9/downloads/%d0%98%d0%9b_%d0%9d%d0%a718_%d0%a2%d1%83%d1%80%d0%b8%d0%b7%d0%bc_v2_20.02.2018.xlsx'#$лист1.c133"</f>
        <v>'file:///e:/users/%d0%90%d0%bd%d0%b0%d1%82%d0%be%d0%bb%d0%b8%d0%b9/downloads/%d0%98%d0%9b_%d0%9d%d0%a718_%d0%a2%d1%83%d1%80%d0%b8%d0%b7%d0%bc_v2_20.02.2018.xlsx'#$лист1.c133</v>
      </c>
      <c r="D135" s="68" t="str">
        <f>"'file:///e:/users/%d0%90%d0%bd%d0%b0%d1%82%d0%be%d0%bb%d0%b8%d0%b9/downloads/%d0%98%d0%9b_%d0%9d%d0%a718_%d0%a2%d1%83%d1%80%d0%b8%d0%b7%d0%bc_v2_20.02.2018.xlsx'#$лист1.d133"</f>
        <v>'file:///e:/users/%d0%90%d0%bd%d0%b0%d1%82%d0%be%d0%bb%d0%b8%d0%b9/downloads/%d0%98%d0%9b_%d0%9d%d0%a718_%d0%a2%d1%83%d1%80%d0%b8%d0%b7%d0%bc_v2_20.02.2018.xlsx'#$лист1.d133</v>
      </c>
      <c r="E135" s="66" t="str">
        <f>"'file:///e:/users/%d0%90%d0%bd%d0%b0%d1%82%d0%be%d0%bb%d0%b8%d0%b9/downloads/%d0%98%d0%9b_%d0%9d%d0%a718_%d0%a2%d1%83%d1%80%d0%b8%d0%b7%d0%bc_v2_20.02.2018.xlsx'#$лист1.e133"</f>
        <v>'file:///e:/users/%d0%90%d0%bd%d0%b0%d1%82%d0%be%d0%bb%d0%b8%d0%b9/downloads/%d0%98%d0%9b_%d0%9d%d0%a718_%d0%a2%d1%83%d1%80%d0%b8%d0%b7%d0%bc_v2_20.02.2018.xlsx'#$лист1.e133</v>
      </c>
      <c r="F135" s="72" t="str">
        <f>"'file:///e:/users/%d0%90%d0%bd%d0%b0%d1%82%d0%be%d0%bb%d0%b8%d0%b9/downloads/%d0%98%d0%9b_%d0%9d%d0%a718_%d0%a2%d1%83%d1%80%d0%b8%d0%b7%d0%bc_v2_20.02.2018.xlsx'#$лист1.f133"</f>
        <v>'file:///e:/users/%d0%90%d0%bd%d0%b0%d1%82%d0%be%d0%bb%d0%b8%d0%b9/downloads/%d0%98%d0%9b_%d0%9d%d0%a718_%d0%a2%d1%83%d1%80%d0%b8%d0%b7%d0%bc_v2_20.02.2018.xlsx'#$лист1.f133</v>
      </c>
      <c r="G135" s="64">
        <v>3</v>
      </c>
      <c r="H135" s="64"/>
      <c r="I135" s="64"/>
      <c r="J135" s="64"/>
      <c r="K135" s="71"/>
      <c r="L135" s="50"/>
    </row>
    <row r="136" spans="1:12" ht="16.5" customHeight="1">
      <c r="A136" s="50"/>
      <c r="B136" s="151" t="s">
        <v>124</v>
      </c>
      <c r="C136" s="151"/>
      <c r="D136" s="151"/>
      <c r="E136" s="151"/>
      <c r="F136" s="151"/>
      <c r="G136" s="151"/>
      <c r="H136" s="151"/>
      <c r="I136" s="151"/>
      <c r="J136" s="151"/>
      <c r="K136" s="151"/>
      <c r="L136" s="50"/>
    </row>
    <row r="137" spans="1:12" ht="38.25">
      <c r="A137" s="50"/>
      <c r="B137" s="63" t="s">
        <v>20</v>
      </c>
      <c r="C137" s="63" t="s">
        <v>21</v>
      </c>
      <c r="D137" s="63" t="s">
        <v>22</v>
      </c>
      <c r="E137" s="63" t="s">
        <v>23</v>
      </c>
      <c r="F137" s="63" t="s">
        <v>24</v>
      </c>
      <c r="G137" s="64" t="s">
        <v>24</v>
      </c>
      <c r="H137" s="64" t="s">
        <v>25</v>
      </c>
      <c r="I137" s="64" t="s">
        <v>26</v>
      </c>
      <c r="J137" s="65" t="s">
        <v>27</v>
      </c>
      <c r="K137" s="64" t="s">
        <v>28</v>
      </c>
      <c r="L137" s="50"/>
    </row>
    <row r="138" spans="1:12" ht="409.5">
      <c r="A138" s="50"/>
      <c r="B138" s="66" t="str">
        <f>"'file:///e:/users/%d0%90%d0%bd%d0%b0%d1%82%d0%be%d0%bb%d0%b8%d0%b9/downloads/%d0%98%d0%9b_%d0%9d%d0%a718_%d0%a2%d1%83%d1%80%d0%b8%d0%b7%d0%bc_v2_20.02.2018.xlsx'#$лист1.b136"</f>
        <v>'file:///e:/users/%d0%90%d0%bd%d0%b0%d1%82%d0%be%d0%bb%d0%b8%d0%b9/downloads/%d0%98%d0%9b_%d0%9d%d0%a718_%d0%a2%d1%83%d1%80%d0%b8%d0%b7%d0%bc_v2_20.02.2018.xlsx'#$лист1.b136</v>
      </c>
      <c r="C138" s="154" t="str">
        <f>"'file:///e:/users/%d0%90%d0%bd%d0%b0%d1%82%d0%be%d0%bb%d0%b8%d0%b9/downloads/%d0%98%d0%9b_%d0%9d%d0%a718_%d0%a2%d1%83%d1%80%d0%b8%d0%b7%d0%bc_v2_20.02.2018.xlsx'#$лист1.c136"</f>
        <v>'file:///e:/users/%d0%90%d0%bd%d0%b0%d1%82%d0%be%d0%bb%d0%b8%d0%b9/downloads/%d0%98%d0%9b_%d0%9d%d0%a718_%d0%a2%d1%83%d1%80%d0%b8%d0%b7%d0%bc_v2_20.02.2018.xlsx'#$лист1.c136</v>
      </c>
      <c r="D138" s="154"/>
      <c r="E138" s="154"/>
      <c r="F138" s="154"/>
      <c r="G138" s="155"/>
      <c r="H138" s="155"/>
      <c r="I138" s="155"/>
      <c r="J138" s="155"/>
      <c r="K138" s="155"/>
      <c r="L138" s="50"/>
    </row>
    <row r="139" spans="1:12" ht="409.5">
      <c r="A139" s="50"/>
      <c r="B139" s="66" t="str">
        <f>"'file:///e:/users/%d0%90%d0%bd%d0%b0%d1%82%d0%be%d0%bb%d0%b8%d0%b9/downloads/%d0%98%d0%9b_%d0%9d%d0%a718_%d0%a2%d1%83%d1%80%d0%b8%d0%b7%d0%bc_v2_20.02.2018.xlsx'#$лист1.b137"</f>
        <v>'file:///e:/users/%d0%90%d0%bd%d0%b0%d1%82%d0%be%d0%bb%d0%b8%d0%b9/downloads/%d0%98%d0%9b_%d0%9d%d0%a718_%d0%a2%d1%83%d1%80%d0%b8%d0%b7%d0%bc_v2_20.02.2018.xlsx'#$лист1.b137</v>
      </c>
      <c r="C139" s="154" t="str">
        <f>"'file:///e:/users/%d0%90%d0%bd%d0%b0%d1%82%d0%be%d0%bb%d0%b8%d0%b9/downloads/%d0%98%d0%9b_%d0%9d%d0%a718_%d0%a2%d1%83%d1%80%d0%b8%d0%b7%d0%bc_v2_20.02.2018.xlsx'#$лист1.c137"</f>
        <v>'file:///e:/users/%d0%90%d0%bd%d0%b0%d1%82%d0%be%d0%bb%d0%b8%d0%b9/downloads/%d0%98%d0%9b_%d0%9d%d0%a718_%d0%a2%d1%83%d1%80%d0%b8%d0%b7%d0%bc_v2_20.02.2018.xlsx'#$лист1.c137</v>
      </c>
      <c r="D139" s="154"/>
      <c r="E139" s="154"/>
      <c r="F139" s="154"/>
      <c r="G139" s="155"/>
      <c r="H139" s="155"/>
      <c r="I139" s="155"/>
      <c r="J139" s="155"/>
      <c r="K139" s="155"/>
      <c r="L139" s="50"/>
    </row>
    <row r="140" spans="1:12" ht="23.85" customHeight="1">
      <c r="A140" s="50"/>
      <c r="B140" s="66" t="str">
        <f>"'file:///e:/users/%d0%90%d0%bd%d0%b0%d1%82%d0%be%d0%bb%d0%b8%d0%b9/downloads/%d0%98%d0%9b_%d0%9d%d0%a718_%d0%a2%d1%83%d1%80%d0%b8%d0%b7%d0%bc_v2_20.02.2018.xlsx'#$лист1.b138"</f>
        <v>'file:///e:/users/%d0%90%d0%bd%d0%b0%d1%82%d0%be%d0%bb%d0%b8%d0%b9/downloads/%d0%98%d0%9b_%d0%9d%d0%a718_%d0%a2%d1%83%d1%80%d0%b8%d0%b7%d0%bc_v2_20.02.2018.xlsx'#$лист1.b138</v>
      </c>
      <c r="C140" s="154" t="str">
        <f>"'file:///e:/users/%d0%90%d0%bd%d0%b0%d1%82%d0%be%d0%bb%d0%b8%d0%b9/downloads/%d0%98%d0%9b_%d0%9d%d0%a718_%d0%a2%d1%83%d1%80%d0%b8%d0%b7%d0%bc_v2_20.02.2018.xlsx'#$лист1.c138"</f>
        <v>'file:///e:/users/%d0%90%d0%bd%d0%b0%d1%82%d0%be%d0%bb%d0%b8%d0%b9/downloads/%d0%98%d0%9b_%d0%9d%d0%a718_%d0%a2%d1%83%d1%80%d0%b8%d0%b7%d0%bc_v2_20.02.2018.xlsx'#$лист1.c138</v>
      </c>
      <c r="D140" s="154"/>
      <c r="E140" s="154"/>
      <c r="F140" s="154"/>
      <c r="G140" s="155" t="s">
        <v>117</v>
      </c>
      <c r="H140" s="155"/>
      <c r="I140" s="155"/>
      <c r="J140" s="155"/>
      <c r="K140" s="155"/>
      <c r="L140" s="50"/>
    </row>
    <row r="141" spans="1:12">
      <c r="A141" s="50"/>
      <c r="B141" s="54"/>
      <c r="C141" s="54"/>
      <c r="D141" s="54"/>
      <c r="E141" s="54"/>
      <c r="F141" s="55"/>
      <c r="G141" s="52"/>
      <c r="H141" s="52"/>
      <c r="I141" s="52"/>
      <c r="J141" s="52"/>
      <c r="K141" s="50"/>
      <c r="L141" s="50"/>
    </row>
    <row r="142" spans="1:12">
      <c r="A142" s="50"/>
      <c r="B142" s="54"/>
      <c r="C142" s="54"/>
      <c r="D142" s="54"/>
      <c r="E142" s="54"/>
      <c r="F142" s="55"/>
      <c r="G142" s="52"/>
      <c r="H142" s="52"/>
      <c r="I142" s="52"/>
      <c r="J142" s="52"/>
      <c r="K142" s="50"/>
      <c r="L142" s="50"/>
    </row>
    <row r="143" spans="1:12">
      <c r="A143" s="50"/>
      <c r="B143" s="54"/>
      <c r="C143" s="54"/>
      <c r="D143" s="54"/>
      <c r="E143" s="54"/>
      <c r="F143" s="55"/>
      <c r="G143" s="52"/>
      <c r="H143" s="52"/>
      <c r="I143" s="52"/>
      <c r="J143" s="52"/>
      <c r="K143" s="50"/>
      <c r="L143" s="50"/>
    </row>
    <row r="144" spans="1:12" ht="17.25" customHeight="1">
      <c r="A144" s="50"/>
      <c r="B144" s="157" t="s">
        <v>128</v>
      </c>
      <c r="C144" s="157"/>
      <c r="D144" s="157"/>
      <c r="E144" s="157"/>
      <c r="F144" s="157"/>
      <c r="G144" s="157"/>
      <c r="H144" s="157"/>
      <c r="I144" s="157"/>
      <c r="J144" s="157"/>
      <c r="K144" s="157"/>
      <c r="L144" s="50"/>
    </row>
    <row r="145" spans="1:12" ht="38.25">
      <c r="A145" s="50"/>
      <c r="B145" s="63" t="s">
        <v>20</v>
      </c>
      <c r="C145" s="63" t="s">
        <v>21</v>
      </c>
      <c r="D145" s="63" t="s">
        <v>22</v>
      </c>
      <c r="E145" s="63" t="s">
        <v>23</v>
      </c>
      <c r="F145" s="63" t="s">
        <v>24</v>
      </c>
      <c r="G145" s="64" t="s">
        <v>24</v>
      </c>
      <c r="H145" s="64" t="s">
        <v>25</v>
      </c>
      <c r="I145" s="64" t="s">
        <v>26</v>
      </c>
      <c r="J145" s="65" t="s">
        <v>27</v>
      </c>
      <c r="K145" s="64" t="s">
        <v>28</v>
      </c>
      <c r="L145" s="50"/>
    </row>
    <row r="146" spans="1:12" ht="409.5">
      <c r="A146" s="50"/>
      <c r="B146" s="63" t="str">
        <f>"'file:///e:/users/%d0%90%d0%bd%d0%b0%d1%82%d0%be%d0%bb%d0%b8%d0%b9/downloads/%d0%98%d0%9b_%d0%9d%d0%a718_%d0%a2%d1%83%d1%80%d0%b8%d0%b7%d0%bc_v2_20.02.2018.xlsx'#$лист1.b147"</f>
        <v>'file:///e:/users/%d0%90%d0%bd%d0%b0%d1%82%d0%be%d0%bb%d0%b8%d0%b9/downloads/%d0%98%d0%9b_%d0%9d%d0%a718_%d0%a2%d1%83%d1%80%d0%b8%d0%b7%d0%bc_v2_20.02.2018.xlsx'#$лист1.b147</v>
      </c>
      <c r="C146" s="74" t="str">
        <f>"'file:///e:/users/%d0%90%d0%bd%d0%b0%d1%82%d0%be%d0%bb%d0%b8%d0%b9/downloads/%d0%98%d0%9b_%d0%9d%d0%a718_%d0%a2%d1%83%d1%80%d0%b8%d0%b7%d0%bc_v2_20.02.2018.xlsx'#$лист1.c147"</f>
        <v>'file:///e:/users/%d0%90%d0%bd%d0%b0%d1%82%d0%be%d0%bb%d0%b8%d0%b9/downloads/%d0%98%d0%9b_%d0%9d%d0%a718_%d0%a2%d1%83%d1%80%d0%b8%d0%b7%d0%bc_v2_20.02.2018.xlsx'#$лист1.c147</v>
      </c>
      <c r="D146" s="63" t="str">
        <f>"'file:///e:/users/%d0%90%d0%bd%d0%b0%d1%82%d0%be%d0%bb%d0%b8%d0%b9/downloads/%d0%98%d0%9b_%d0%9d%d0%a718_%d0%a2%d1%83%d1%80%d0%b8%d0%b7%d0%bc_v2_20.02.2018.xlsx'#$лист1.d147"</f>
        <v>'file:///e:/users/%d0%90%d0%bd%d0%b0%d1%82%d0%be%d0%bb%d0%b8%d0%b9/downloads/%d0%98%d0%9b_%d0%9d%d0%a718_%d0%a2%d1%83%d1%80%d0%b8%d0%b7%d0%bc_v2_20.02.2018.xlsx'#$лист1.d147</v>
      </c>
      <c r="E146" s="63" t="str">
        <f>"'file:///e:/users/%d0%90%d0%bd%d0%b0%d1%82%d0%be%d0%bb%d0%b8%d0%b9/downloads/%d0%98%d0%9b_%d0%9d%d0%a718_%d0%a2%d1%83%d1%80%d0%b8%d0%b7%d0%bc_v2_20.02.2018.xlsx'#$лист1.e147"</f>
        <v>'file:///e:/users/%d0%90%d0%bd%d0%b0%d1%82%d0%be%d0%bb%d0%b8%d0%b9/downloads/%d0%98%d0%9b_%d0%9d%d0%a718_%d0%a2%d1%83%d1%80%d0%b8%d0%b7%d0%bc_v2_20.02.2018.xlsx'#$лист1.e147</v>
      </c>
      <c r="F146" s="63" t="str">
        <f>"'file:///e:/users/%d0%90%d0%bd%d0%b0%d1%82%d0%be%d0%bb%d0%b8%d0%b9/downloads/%d0%98%d0%9b_%d0%9d%d0%a718_%d0%a2%d1%83%d1%80%d0%b8%d0%b7%d0%bc_v2_20.02.2018.xlsx'#$лист1.f147"</f>
        <v>'file:///e:/users/%d0%90%d0%bd%d0%b0%d1%82%d0%be%d0%bb%d0%b8%d0%b9/downloads/%d0%98%d0%9b_%d0%9d%d0%a718_%d0%a2%d1%83%d1%80%d0%b8%d0%b7%d0%bc_v2_20.02.2018.xlsx'#$лист1.f147</v>
      </c>
      <c r="G146" s="64">
        <v>8</v>
      </c>
      <c r="H146" s="64"/>
      <c r="I146" s="64"/>
      <c r="J146" s="64"/>
      <c r="K146" s="64"/>
      <c r="L146" s="50"/>
    </row>
    <row r="147" spans="1:12" ht="409.5">
      <c r="A147" s="50"/>
      <c r="B147" s="63" t="str">
        <f>"'file:///e:/users/%d0%90%d0%bd%d0%b0%d1%82%d0%be%d0%bb%d0%b8%d0%b9/downloads/%d0%98%d0%9b_%d0%9d%d0%a718_%d0%a2%d1%83%d1%80%d0%b8%d0%b7%d0%bc_v2_20.02.2018.xlsx'#$лист1.b148"</f>
        <v>'file:///e:/users/%d0%90%d0%bd%d0%b0%d1%82%d0%be%d0%bb%d0%b8%d0%b9/downloads/%d0%98%d0%9b_%d0%9d%d0%a718_%d0%a2%d1%83%d1%80%d0%b8%d0%b7%d0%bc_v2_20.02.2018.xlsx'#$лист1.b148</v>
      </c>
      <c r="C147" s="74" t="str">
        <f>"'file:///e:/users/%d0%90%d0%bd%d0%b0%d1%82%d0%be%d0%bb%d0%b8%d0%b9/downloads/%d0%98%d0%9b_%d0%9d%d0%a718_%d0%a2%d1%83%d1%80%d0%b8%d0%b7%d0%bc_v2_20.02.2018.xlsx'#$лист1.c148"</f>
        <v>'file:///e:/users/%d0%90%d0%bd%d0%b0%d1%82%d0%be%d0%bb%d0%b8%d0%b9/downloads/%d0%98%d0%9b_%d0%9d%d0%a718_%d0%a2%d1%83%d1%80%d0%b8%d0%b7%d0%bc_v2_20.02.2018.xlsx'#$лист1.c148</v>
      </c>
      <c r="D147" s="63" t="str">
        <f>"'file:///e:/users/%d0%90%d0%bd%d0%b0%d1%82%d0%be%d0%bb%d0%b8%d0%b9/downloads/%d0%98%d0%9b_%d0%9d%d0%a718_%d0%a2%d1%83%d1%80%d0%b8%d0%b7%d0%bc_v2_20.02.2018.xlsx'#$лист1.d148"</f>
        <v>'file:///e:/users/%d0%90%d0%bd%d0%b0%d1%82%d0%be%d0%bb%d0%b8%d0%b9/downloads/%d0%98%d0%9b_%d0%9d%d0%a718_%d0%a2%d1%83%d1%80%d0%b8%d0%b7%d0%bc_v2_20.02.2018.xlsx'#$лист1.d148</v>
      </c>
      <c r="E147" s="63" t="str">
        <f>"'file:///e:/users/%d0%90%d0%bd%d0%b0%d1%82%d0%be%d0%bb%d0%b8%d0%b9/downloads/%d0%98%d0%9b_%d0%9d%d0%a718_%d0%a2%d1%83%d1%80%d0%b8%d0%b7%d0%bc_v2_20.02.2018.xlsx'#$лист1.e148"</f>
        <v>'file:///e:/users/%d0%90%d0%bd%d0%b0%d1%82%d0%be%d0%bb%d0%b8%d0%b9/downloads/%d0%98%d0%9b_%d0%9d%d0%a718_%d0%a2%d1%83%d1%80%d0%b8%d0%b7%d0%bc_v2_20.02.2018.xlsx'#$лист1.e148</v>
      </c>
      <c r="F147" s="63" t="str">
        <f>"'file:///e:/users/%d0%90%d0%bd%d0%b0%d1%82%d0%be%d0%bb%d0%b8%d0%b9/downloads/%d0%98%d0%9b_%d0%9d%d0%a718_%d0%a2%d1%83%d1%80%d0%b8%d0%b7%d0%bc_v2_20.02.2018.xlsx'#$лист1.f148"</f>
        <v>'file:///e:/users/%d0%90%d0%bd%d0%b0%d1%82%d0%be%d0%bb%d0%b8%d0%b9/downloads/%d0%98%d0%9b_%d0%9d%d0%a718_%d0%a2%d1%83%d1%80%d0%b8%d0%b7%d0%bc_v2_20.02.2018.xlsx'#$лист1.f148</v>
      </c>
      <c r="G147" s="64">
        <v>5</v>
      </c>
      <c r="H147" s="64"/>
      <c r="I147" s="64"/>
      <c r="J147" s="64"/>
      <c r="K147" s="64"/>
      <c r="L147" s="50"/>
    </row>
    <row r="148" spans="1:12" ht="409.5">
      <c r="A148" s="50"/>
      <c r="B148" s="63" t="str">
        <f>"'file:///e:/users/%d0%90%d0%bd%d0%b0%d1%82%d0%be%d0%bb%d0%b8%d0%b9/downloads/%d0%98%d0%9b_%d0%9d%d0%a718_%d0%a2%d1%83%d1%80%d0%b8%d0%b7%d0%bc_v2_20.02.2018.xlsx'#$лист1.b149"</f>
        <v>'file:///e:/users/%d0%90%d0%bd%d0%b0%d1%82%d0%be%d0%bb%d0%b8%d0%b9/downloads/%d0%98%d0%9b_%d0%9d%d0%a718_%d0%a2%d1%83%d1%80%d0%b8%d0%b7%d0%bc_v2_20.02.2018.xlsx'#$лист1.b149</v>
      </c>
      <c r="C148" s="74" t="str">
        <f>"'file:///e:/users/%d0%90%d0%bd%d0%b0%d1%82%d0%be%d0%bb%d0%b8%d0%b9/downloads/%d0%98%d0%9b_%d0%9d%d0%a718_%d0%a2%d1%83%d1%80%d0%b8%d0%b7%d0%bc_v2_20.02.2018.xlsx'#$лист1.c149"</f>
        <v>'file:///e:/users/%d0%90%d0%bd%d0%b0%d1%82%d0%be%d0%bb%d0%b8%d0%b9/downloads/%d0%98%d0%9b_%d0%9d%d0%a718_%d0%a2%d1%83%d1%80%d0%b8%d0%b7%d0%bc_v2_20.02.2018.xlsx'#$лист1.c149</v>
      </c>
      <c r="D148" s="63" t="str">
        <f>"'file:///e:/users/%d0%90%d0%bd%d0%b0%d1%82%d0%be%d0%bb%d0%b8%d0%b9/downloads/%d0%98%d0%9b_%d0%9d%d0%a718_%d0%a2%d1%83%d1%80%d0%b8%d0%b7%d0%bc_v2_20.02.2018.xlsx'#$лист1.d149"</f>
        <v>'file:///e:/users/%d0%90%d0%bd%d0%b0%d1%82%d0%be%d0%bb%d0%b8%d0%b9/downloads/%d0%98%d0%9b_%d0%9d%d0%a718_%d0%a2%d1%83%d1%80%d0%b8%d0%b7%d0%bc_v2_20.02.2018.xlsx'#$лист1.d149</v>
      </c>
      <c r="E148" s="63" t="str">
        <f>"'file:///e:/users/%d0%90%d0%bd%d0%b0%d1%82%d0%be%d0%bb%d0%b8%d0%b9/downloads/%d0%98%d0%9b_%d0%9d%d0%a718_%d0%a2%d1%83%d1%80%d0%b8%d0%b7%d0%bc_v2_20.02.2018.xlsx'#$лист1.e149"</f>
        <v>'file:///e:/users/%d0%90%d0%bd%d0%b0%d1%82%d0%be%d0%bb%d0%b8%d0%b9/downloads/%d0%98%d0%9b_%d0%9d%d0%a718_%d0%a2%d1%83%d1%80%d0%b8%d0%b7%d0%bc_v2_20.02.2018.xlsx'#$лист1.e149</v>
      </c>
      <c r="F148" s="63" t="str">
        <f>"'file:///e:/users/%d0%90%d0%bd%d0%b0%d1%82%d0%be%d0%bb%d0%b8%d0%b9/downloads/%d0%98%d0%9b_%d0%9d%d0%a718_%d0%a2%d1%83%d1%80%d0%b8%d0%b7%d0%bc_v2_20.02.2018.xlsx'#$лист1.f149"</f>
        <v>'file:///e:/users/%d0%90%d0%bd%d0%b0%d1%82%d0%be%d0%bb%d0%b8%d0%b9/downloads/%d0%98%d0%9b_%d0%9d%d0%a718_%d0%a2%d1%83%d1%80%d0%b8%d0%b7%d0%bc_v2_20.02.2018.xlsx'#$лист1.f149</v>
      </c>
      <c r="G148" s="64">
        <v>70</v>
      </c>
      <c r="H148" s="64"/>
      <c r="I148" s="64"/>
      <c r="J148" s="64"/>
      <c r="K148" s="64"/>
      <c r="L148" s="50"/>
    </row>
    <row r="149" spans="1:12" ht="409.5">
      <c r="A149" s="50"/>
      <c r="B149" s="63" t="str">
        <f>"'file:///e:/users/%d0%90%d0%bd%d0%b0%d1%82%d0%be%d0%bb%d0%b8%d0%b9/downloads/%d0%98%d0%9b_%d0%9d%d0%a718_%d0%a2%d1%83%d1%80%d0%b8%d0%b7%d0%bc_v2_20.02.2018.xlsx'#$лист1.b150"</f>
        <v>'file:///e:/users/%d0%90%d0%bd%d0%b0%d1%82%d0%be%d0%bb%d0%b8%d0%b9/downloads/%d0%98%d0%9b_%d0%9d%d0%a718_%d0%a2%d1%83%d1%80%d0%b8%d0%b7%d0%bc_v2_20.02.2018.xlsx'#$лист1.b150</v>
      </c>
      <c r="C149" s="74" t="str">
        <f>"'file:///e:/users/%d0%90%d0%bd%d0%b0%d1%82%d0%be%d0%bb%d0%b8%d0%b9/downloads/%d0%98%d0%9b_%d0%9d%d0%a718_%d0%a2%d1%83%d1%80%d0%b8%d0%b7%d0%bc_v2_20.02.2018.xlsx'#$лист1.c150"</f>
        <v>'file:///e:/users/%d0%90%d0%bd%d0%b0%d1%82%d0%be%d0%bb%d0%b8%d0%b9/downloads/%d0%98%d0%9b_%d0%9d%d0%a718_%d0%a2%d1%83%d1%80%d0%b8%d0%b7%d0%bc_v2_20.02.2018.xlsx'#$лист1.c150</v>
      </c>
      <c r="D149" s="63" t="str">
        <f>"'file:///e:/users/%d0%90%d0%bd%d0%b0%d1%82%d0%be%d0%bb%d0%b8%d0%b9/downloads/%d0%98%d0%9b_%d0%9d%d0%a718_%d0%a2%d1%83%d1%80%d0%b8%d0%b7%d0%bc_v2_20.02.2018.xlsx'#$лист1.d150"</f>
        <v>'file:///e:/users/%d0%90%d0%bd%d0%b0%d1%82%d0%be%d0%bb%d0%b8%d0%b9/downloads/%d0%98%d0%9b_%d0%9d%d0%a718_%d0%a2%d1%83%d1%80%d0%b8%d0%b7%d0%bc_v2_20.02.2018.xlsx'#$лист1.d150</v>
      </c>
      <c r="E149" s="63" t="str">
        <f>"'file:///e:/users/%d0%90%d0%bd%d0%b0%d1%82%d0%be%d0%bb%d0%b8%d0%b9/downloads/%d0%98%d0%9b_%d0%9d%d0%a718_%d0%a2%d1%83%d1%80%d0%b8%d0%b7%d0%bc_v2_20.02.2018.xlsx'#$лист1.e150"</f>
        <v>'file:///e:/users/%d0%90%d0%bd%d0%b0%d1%82%d0%be%d0%bb%d0%b8%d0%b9/downloads/%d0%98%d0%9b_%d0%9d%d0%a718_%d0%a2%d1%83%d1%80%d0%b8%d0%b7%d0%bc_v2_20.02.2018.xlsx'#$лист1.e150</v>
      </c>
      <c r="F149" s="63" t="str">
        <f>"'file:///e:/users/%d0%90%d0%bd%d0%b0%d1%82%d0%be%d0%bb%d0%b8%d0%b9/downloads/%d0%98%d0%9b_%d0%9d%d0%a718_%d0%a2%d1%83%d1%80%d0%b8%d0%b7%d0%bc_v2_20.02.2018.xlsx'#$лист1.f150"</f>
        <v>'file:///e:/users/%d0%90%d0%bd%d0%b0%d1%82%d0%be%d0%bb%d0%b8%d0%b9/downloads/%d0%98%d0%9b_%d0%9d%d0%a718_%d0%a2%d1%83%d1%80%d0%b8%d0%b7%d0%bc_v2_20.02.2018.xlsx'#$лист1.f150</v>
      </c>
      <c r="G149" s="64">
        <v>20</v>
      </c>
      <c r="H149" s="64"/>
      <c r="I149" s="64"/>
      <c r="J149" s="64"/>
      <c r="K149" s="64"/>
      <c r="L149" s="50"/>
    </row>
    <row r="150" spans="1:12" ht="409.5">
      <c r="A150" s="50"/>
      <c r="B150" s="63" t="str">
        <f>"'file:///e:/users/%d0%90%d0%bd%d0%b0%d1%82%d0%be%d0%bb%d0%b8%d0%b9/downloads/%d0%98%d0%9b_%d0%9d%d0%a718_%d0%a2%d1%83%d1%80%d0%b8%d0%b7%d0%bc_v2_20.02.2018.xlsx'#$лист1.b151"</f>
        <v>'file:///e:/users/%d0%90%d0%bd%d0%b0%d1%82%d0%be%d0%bb%d0%b8%d0%b9/downloads/%d0%98%d0%9b_%d0%9d%d0%a718_%d0%a2%d1%83%d1%80%d0%b8%d0%b7%d0%bc_v2_20.02.2018.xlsx'#$лист1.b151</v>
      </c>
      <c r="C150" s="74" t="str">
        <f>"'file:///e:/users/%d0%90%d0%bd%d0%b0%d1%82%d0%be%d0%bb%d0%b8%d0%b9/downloads/%d0%98%d0%9b_%d0%9d%d0%a718_%d0%a2%d1%83%d1%80%d0%b8%d0%b7%d0%bc_v2_20.02.2018.xlsx'#$лист1.c151"</f>
        <v>'file:///e:/users/%d0%90%d0%bd%d0%b0%d1%82%d0%be%d0%bb%d0%b8%d0%b9/downloads/%d0%98%d0%9b_%d0%9d%d0%a718_%d0%a2%d1%83%d1%80%d0%b8%d0%b7%d0%bc_v2_20.02.2018.xlsx'#$лист1.c151</v>
      </c>
      <c r="D150" s="63" t="str">
        <f>"'file:///e:/users/%d0%90%d0%bd%d0%b0%d1%82%d0%be%d0%bb%d0%b8%d0%b9/downloads/%d0%98%d0%9b_%d0%9d%d0%a718_%d0%a2%d1%83%d1%80%d0%b8%d0%b7%d0%bc_v2_20.02.2018.xlsx'#$лист1.d151"</f>
        <v>'file:///e:/users/%d0%90%d0%bd%d0%b0%d1%82%d0%be%d0%bb%d0%b8%d0%b9/downloads/%d0%98%d0%9b_%d0%9d%d0%a718_%d0%a2%d1%83%d1%80%d0%b8%d0%b7%d0%bc_v2_20.02.2018.xlsx'#$лист1.d151</v>
      </c>
      <c r="E150" s="63" t="str">
        <f>"'file:///e:/users/%d0%90%d0%bd%d0%b0%d1%82%d0%be%d0%bb%d0%b8%d0%b9/downloads/%d0%98%d0%9b_%d0%9d%d0%a718_%d0%a2%d1%83%d1%80%d0%b8%d0%b7%d0%bc_v2_20.02.2018.xlsx'#$лист1.e151"</f>
        <v>'file:///e:/users/%d0%90%d0%bd%d0%b0%d1%82%d0%be%d0%bb%d0%b8%d0%b9/downloads/%d0%98%d0%9b_%d0%9d%d0%a718_%d0%a2%d1%83%d1%80%d0%b8%d0%b7%d0%bc_v2_20.02.2018.xlsx'#$лист1.e151</v>
      </c>
      <c r="F150" s="63" t="str">
        <f>"'file:///e:/users/%d0%90%d0%bd%d0%b0%d1%82%d0%be%d0%bb%d0%b8%d0%b9/downloads/%d0%98%d0%9b_%d0%9d%d0%a718_%d0%a2%d1%83%d1%80%d0%b8%d0%b7%d0%bc_v2_20.02.2018.xlsx'#$лист1.f151"</f>
        <v>'file:///e:/users/%d0%90%d0%bd%d0%b0%d1%82%d0%be%d0%bb%d0%b8%d0%b9/downloads/%d0%98%d0%9b_%d0%9d%d0%a718_%d0%a2%d1%83%d1%80%d0%b8%d0%b7%d0%bc_v2_20.02.2018.xlsx'#$лист1.f151</v>
      </c>
      <c r="G150" s="64">
        <v>20</v>
      </c>
      <c r="H150" s="64"/>
      <c r="I150" s="64"/>
      <c r="J150" s="64"/>
      <c r="K150" s="64"/>
      <c r="L150" s="50"/>
    </row>
    <row r="151" spans="1:12" ht="409.5">
      <c r="A151" s="50"/>
      <c r="B151" s="63" t="str">
        <f>"'file:///e:/users/%d0%90%d0%bd%d0%b0%d1%82%d0%be%d0%bb%d0%b8%d0%b9/downloads/%d0%98%d0%9b_%d0%9d%d0%a718_%d0%a2%d1%83%d1%80%d0%b8%d0%b7%d0%bc_v2_20.02.2018.xlsx'#$лист1.b152"</f>
        <v>'file:///e:/users/%d0%90%d0%bd%d0%b0%d1%82%d0%be%d0%bb%d0%b8%d0%b9/downloads/%d0%98%d0%9b_%d0%9d%d0%a718_%d0%a2%d1%83%d1%80%d0%b8%d0%b7%d0%bc_v2_20.02.2018.xlsx'#$лист1.b152</v>
      </c>
      <c r="C151" s="74" t="str">
        <f>"'file:///e:/users/%d0%90%d0%bd%d0%b0%d1%82%d0%be%d0%bb%d0%b8%d0%b9/downloads/%d0%98%d0%9b_%d0%9d%d0%a718_%d0%a2%d1%83%d1%80%d0%b8%d0%b7%d0%bc_v2_20.02.2018.xlsx'#$лист1.c152"</f>
        <v>'file:///e:/users/%d0%90%d0%bd%d0%b0%d1%82%d0%be%d0%bb%d0%b8%d0%b9/downloads/%d0%98%d0%9b_%d0%9d%d0%a718_%d0%a2%d1%83%d1%80%d0%b8%d0%b7%d0%bc_v2_20.02.2018.xlsx'#$лист1.c152</v>
      </c>
      <c r="D151" s="63" t="str">
        <f>"'file:///e:/users/%d0%90%d0%bd%d0%b0%d1%82%d0%be%d0%bb%d0%b8%d0%b9/downloads/%d0%98%d0%9b_%d0%9d%d0%a718_%d0%a2%d1%83%d1%80%d0%b8%d0%b7%d0%bc_v2_20.02.2018.xlsx'#$лист1.d152"</f>
        <v>'file:///e:/users/%d0%90%d0%bd%d0%b0%d1%82%d0%be%d0%bb%d0%b8%d0%b9/downloads/%d0%98%d0%9b_%d0%9d%d0%a718_%d0%a2%d1%83%d1%80%d0%b8%d0%b7%d0%bc_v2_20.02.2018.xlsx'#$лист1.d152</v>
      </c>
      <c r="E151" s="63" t="str">
        <f>"'file:///e:/users/%d0%90%d0%bd%d0%b0%d1%82%d0%be%d0%bb%d0%b8%d0%b9/downloads/%d0%98%d0%9b_%d0%9d%d0%a718_%d0%a2%d1%83%d1%80%d0%b8%d0%b7%d0%bc_v2_20.02.2018.xlsx'#$лист1.e152"</f>
        <v>'file:///e:/users/%d0%90%d0%bd%d0%b0%d1%82%d0%be%d0%bb%d0%b8%d0%b9/downloads/%d0%98%d0%9b_%d0%9d%d0%a718_%d0%a2%d1%83%d1%80%d0%b8%d0%b7%d0%bc_v2_20.02.2018.xlsx'#$лист1.e152</v>
      </c>
      <c r="F151" s="63" t="str">
        <f>"'file:///e:/users/%d0%90%d0%bd%d0%b0%d1%82%d0%be%d0%bb%d0%b8%d0%b9/downloads/%d0%98%d0%9b_%d0%9d%d0%a718_%d0%a2%d1%83%d1%80%d0%b8%d0%b7%d0%bc_v2_20.02.2018.xlsx'#$лист1.f152"</f>
        <v>'file:///e:/users/%d0%90%d0%bd%d0%b0%d1%82%d0%be%d0%bb%d0%b8%d0%b9/downloads/%d0%98%d0%9b_%d0%9d%d0%a718_%d0%a2%d1%83%d1%80%d0%b8%d0%b7%d0%bc_v2_20.02.2018.xlsx'#$лист1.f152</v>
      </c>
      <c r="G151" s="64" t="str">
        <f>"'file:///e:/users/%d0%90%d0%bd%d0%b0%d1%82%d0%be%d0%bb%d0%b8%d0%b9/downloads/%d0%98%d0%9b_%d0%9d%d0%a718_%d0%a2%d1%83%d1%80%d0%b8%d0%b7%d0%bc_v2_20.02.2018.xlsx'#$лист1.g152"</f>
        <v>'file:///e:/users/%d0%90%d0%bd%d0%b0%d1%82%d0%be%d0%bb%d0%b8%d0%b9/downloads/%d0%98%d0%9b_%d0%9d%d0%a718_%d0%a2%d1%83%d1%80%d0%b8%d0%b7%d0%bc_v2_20.02.2018.xlsx'#$лист1.g152</v>
      </c>
      <c r="H151" s="64"/>
      <c r="I151" s="64"/>
      <c r="J151" s="64"/>
      <c r="K151" s="64"/>
      <c r="L151" s="50"/>
    </row>
    <row r="152" spans="1:12" ht="409.5">
      <c r="A152" s="50"/>
      <c r="B152" s="63" t="str">
        <f>"'file:///e:/users/%d0%90%d0%bd%d0%b0%d1%82%d0%be%d0%bb%d0%b8%d0%b9/downloads/%d0%98%d0%9b_%d0%9d%d0%a718_%d0%a2%d1%83%d1%80%d0%b8%d0%b7%d0%bc_v2_20.02.2018.xlsx'#$лист1.b153"</f>
        <v>'file:///e:/users/%d0%90%d0%bd%d0%b0%d1%82%d0%be%d0%bb%d0%b8%d0%b9/downloads/%d0%98%d0%9b_%d0%9d%d0%a718_%d0%a2%d1%83%d1%80%d0%b8%d0%b7%d0%bc_v2_20.02.2018.xlsx'#$лист1.b153</v>
      </c>
      <c r="C152" s="74" t="str">
        <f>"'file:///e:/users/%d0%90%d0%bd%d0%b0%d1%82%d0%be%d0%bb%d0%b8%d0%b9/downloads/%d0%98%d0%9b_%d0%9d%d0%a718_%d0%a2%d1%83%d1%80%d0%b8%d0%b7%d0%bc_v2_20.02.2018.xlsx'#$лист1.c153"</f>
        <v>'file:///e:/users/%d0%90%d0%bd%d0%b0%d1%82%d0%be%d0%bb%d0%b8%d0%b9/downloads/%d0%98%d0%9b_%d0%9d%d0%a718_%d0%a2%d1%83%d1%80%d0%b8%d0%b7%d0%bc_v2_20.02.2018.xlsx'#$лист1.c153</v>
      </c>
      <c r="D152" s="63" t="str">
        <f>"'file:///e:/users/%d0%90%d0%bd%d0%b0%d1%82%d0%be%d0%bb%d0%b8%d0%b9/downloads/%d0%98%d0%9b_%d0%9d%d0%a718_%d0%a2%d1%83%d1%80%d0%b8%d0%b7%d0%bc_v2_20.02.2018.xlsx'#$лист1.d153"</f>
        <v>'file:///e:/users/%d0%90%d0%bd%d0%b0%d1%82%d0%be%d0%bb%d0%b8%d0%b9/downloads/%d0%98%d0%9b_%d0%9d%d0%a718_%d0%a2%d1%83%d1%80%d0%b8%d0%b7%d0%bc_v2_20.02.2018.xlsx'#$лист1.d153</v>
      </c>
      <c r="E152" s="63" t="str">
        <f>"'file:///e:/users/%d0%90%d0%bd%d0%b0%d1%82%d0%be%d0%bb%d0%b8%d0%b9/downloads/%d0%98%d0%9b_%d0%9d%d0%a718_%d0%a2%d1%83%d1%80%d0%b8%d0%b7%d0%bc_v2_20.02.2018.xlsx'#$лист1.e153"</f>
        <v>'file:///e:/users/%d0%90%d0%bd%d0%b0%d1%82%d0%be%d0%bb%d0%b8%d0%b9/downloads/%d0%98%d0%9b_%d0%9d%d0%a718_%d0%a2%d1%83%d1%80%d0%b8%d0%b7%d0%bc_v2_20.02.2018.xlsx'#$лист1.e153</v>
      </c>
      <c r="F152" s="63" t="str">
        <f>"'file:///e:/users/%d0%90%d0%bd%d0%b0%d1%82%d0%be%d0%bb%d0%b8%d0%b9/downloads/%d0%98%d0%9b_%d0%9d%d0%a718_%d0%a2%d1%83%d1%80%d0%b8%d0%b7%d0%bc_v2_20.02.2018.xlsx'#$лист1.f153"</f>
        <v>'file:///e:/users/%d0%90%d0%bd%d0%b0%d1%82%d0%be%d0%bb%d0%b8%d0%b9/downloads/%d0%98%d0%9b_%d0%9d%d0%a718_%d0%a2%d1%83%d1%80%d0%b8%d0%b7%d0%bc_v2_20.02.2018.xlsx'#$лист1.f153</v>
      </c>
      <c r="G152" s="64">
        <v>7</v>
      </c>
      <c r="H152" s="64"/>
      <c r="I152" s="64"/>
      <c r="J152" s="64"/>
      <c r="K152" s="64"/>
      <c r="L152" s="50"/>
    </row>
    <row r="153" spans="1:12" ht="409.5">
      <c r="A153" s="50"/>
      <c r="B153" s="63" t="str">
        <f>"'file:///e:/users/%d0%90%d0%bd%d0%b0%d1%82%d0%be%d0%bb%d0%b8%d0%b9/downloads/%d0%98%d0%9b_%d0%9d%d0%a718_%d0%a2%d1%83%d1%80%d0%b8%d0%b7%d0%bc_v2_20.02.2018.xlsx'#$лист1.b154"</f>
        <v>'file:///e:/users/%d0%90%d0%bd%d0%b0%d1%82%d0%be%d0%bb%d0%b8%d0%b9/downloads/%d0%98%d0%9b_%d0%9d%d0%a718_%d0%a2%d1%83%d1%80%d0%b8%d0%b7%d0%bc_v2_20.02.2018.xlsx'#$лист1.b154</v>
      </c>
      <c r="C153" s="74" t="str">
        <f>"'file:///e:/users/%d0%90%d0%bd%d0%b0%d1%82%d0%be%d0%bb%d0%b8%d0%b9/downloads/%d0%98%d0%9b_%d0%9d%d0%a718_%d0%a2%d1%83%d1%80%d0%b8%d0%b7%d0%bc_v2_20.02.2018.xlsx'#$лист1.c154"</f>
        <v>'file:///e:/users/%d0%90%d0%bd%d0%b0%d1%82%d0%be%d0%bb%d0%b8%d0%b9/downloads/%d0%98%d0%9b_%d0%9d%d0%a718_%d0%a2%d1%83%d1%80%d0%b8%d0%b7%d0%bc_v2_20.02.2018.xlsx'#$лист1.c154</v>
      </c>
      <c r="D153" s="63" t="str">
        <f>"'file:///e:/users/%d0%90%d0%bd%d0%b0%d1%82%d0%be%d0%bb%d0%b8%d0%b9/downloads/%d0%98%d0%9b_%d0%9d%d0%a718_%d0%a2%d1%83%d1%80%d0%b8%d0%b7%d0%bc_v2_20.02.2018.xlsx'#$лист1.d154"</f>
        <v>'file:///e:/users/%d0%90%d0%bd%d0%b0%d1%82%d0%be%d0%bb%d0%b8%d0%b9/downloads/%d0%98%d0%9b_%d0%9d%d0%a718_%d0%a2%d1%83%d1%80%d0%b8%d0%b7%d0%bc_v2_20.02.2018.xlsx'#$лист1.d154</v>
      </c>
      <c r="E153" s="63" t="str">
        <f>"'file:///e:/users/%d0%90%d0%bd%d0%b0%d1%82%d0%be%d0%bb%d0%b8%d0%b9/downloads/%d0%98%d0%9b_%d0%9d%d0%a718_%d0%a2%d1%83%d1%80%d0%b8%d0%b7%d0%bc_v2_20.02.2018.xlsx'#$лист1.e154"</f>
        <v>'file:///e:/users/%d0%90%d0%bd%d0%b0%d1%82%d0%be%d0%bb%d0%b8%d0%b9/downloads/%d0%98%d0%9b_%d0%9d%d0%a718_%d0%a2%d1%83%d1%80%d0%b8%d0%b7%d0%bc_v2_20.02.2018.xlsx'#$лист1.e154</v>
      </c>
      <c r="F153" s="63" t="str">
        <f>"'file:///e:/users/%d0%90%d0%bd%d0%b0%d1%82%d0%be%d0%bb%d0%b8%d0%b9/downloads/%d0%98%d0%9b_%d0%9d%d0%a718_%d0%a2%d1%83%d1%80%d0%b8%d0%b7%d0%bc_v2_20.02.2018.xlsx'#$лист1.f154"</f>
        <v>'file:///e:/users/%d0%90%d0%bd%d0%b0%d1%82%d0%be%d0%bb%d0%b8%d0%b9/downloads/%d0%98%d0%9b_%d0%9d%d0%a718_%d0%a2%d1%83%d1%80%d0%b8%d0%b7%d0%bc_v2_20.02.2018.xlsx'#$лист1.f154</v>
      </c>
      <c r="G153" s="64">
        <v>6</v>
      </c>
      <c r="H153" s="64"/>
      <c r="I153" s="64"/>
      <c r="J153" s="64"/>
      <c r="K153" s="64"/>
      <c r="L153" s="50"/>
    </row>
    <row r="154" spans="1:12" ht="409.5">
      <c r="A154" s="50"/>
      <c r="B154" s="63" t="str">
        <f>"'file:///e:/users/%d0%90%d0%bd%d0%b0%d1%82%d0%be%d0%bb%d0%b8%d0%b9/downloads/%d0%98%d0%9b_%d0%9d%d0%a718_%d0%a2%d1%83%d1%80%d0%b8%d0%b7%d0%bc_v2_20.02.2018.xlsx'#$лист1.b155"</f>
        <v>'file:///e:/users/%d0%90%d0%bd%d0%b0%d1%82%d0%be%d0%bb%d0%b8%d0%b9/downloads/%d0%98%d0%9b_%d0%9d%d0%a718_%d0%a2%d1%83%d1%80%d0%b8%d0%b7%d0%bc_v2_20.02.2018.xlsx'#$лист1.b155</v>
      </c>
      <c r="C154" s="74" t="str">
        <f>"'file:///e:/users/%d0%90%d0%bd%d0%b0%d1%82%d0%be%d0%bb%d0%b8%d0%b9/downloads/%d0%98%d0%9b_%d0%9d%d0%a718_%d0%a2%d1%83%d1%80%d0%b8%d0%b7%d0%bc_v2_20.02.2018.xlsx'#$лист1.c155"</f>
        <v>'file:///e:/users/%d0%90%d0%bd%d0%b0%d1%82%d0%be%d0%bb%d0%b8%d0%b9/downloads/%d0%98%d0%9b_%d0%9d%d0%a718_%d0%a2%d1%83%d1%80%d0%b8%d0%b7%d0%bc_v2_20.02.2018.xlsx'#$лист1.c155</v>
      </c>
      <c r="D154" s="63" t="str">
        <f>"'file:///e:/users/%d0%90%d0%bd%d0%b0%d1%82%d0%be%d0%bb%d0%b8%d0%b9/downloads/%d0%98%d0%9b_%d0%9d%d0%a718_%d0%a2%d1%83%d1%80%d0%b8%d0%b7%d0%bc_v2_20.02.2018.xlsx'#$лист1.d155"</f>
        <v>'file:///e:/users/%d0%90%d0%bd%d0%b0%d1%82%d0%be%d0%bb%d0%b8%d0%b9/downloads/%d0%98%d0%9b_%d0%9d%d0%a718_%d0%a2%d1%83%d1%80%d0%b8%d0%b7%d0%bc_v2_20.02.2018.xlsx'#$лист1.d155</v>
      </c>
      <c r="E154" s="63" t="str">
        <f>"'file:///e:/users/%d0%90%d0%bd%d0%b0%d1%82%d0%be%d0%bb%d0%b8%d0%b9/downloads/%d0%98%d0%9b_%d0%9d%d0%a718_%d0%a2%d1%83%d1%80%d0%b8%d0%b7%d0%bc_v2_20.02.2018.xlsx'#$лист1.e155"</f>
        <v>'file:///e:/users/%d0%90%d0%bd%d0%b0%d1%82%d0%be%d0%bb%d0%b8%d0%b9/downloads/%d0%98%d0%9b_%d0%9d%d0%a718_%d0%a2%d1%83%d1%80%d0%b8%d0%b7%d0%bc_v2_20.02.2018.xlsx'#$лист1.e155</v>
      </c>
      <c r="F154" s="63" t="str">
        <f>"'file:///e:/users/%d0%90%d0%bd%d0%b0%d1%82%d0%be%d0%bb%d0%b8%d0%b9/downloads/%d0%98%d0%9b_%d0%9d%d0%a718_%d0%a2%d1%83%d1%80%d0%b8%d0%b7%d0%bc_v2_20.02.2018.xlsx'#$лист1.f155"</f>
        <v>'file:///e:/users/%d0%90%d0%bd%d0%b0%d1%82%d0%be%d0%bb%d0%b8%d0%b9/downloads/%d0%98%d0%9b_%d0%9d%d0%a718_%d0%a2%d1%83%d1%80%d0%b8%d0%b7%d0%bc_v2_20.02.2018.xlsx'#$лист1.f155</v>
      </c>
      <c r="G154" s="64" t="str">
        <f>"'file:///e:/users/%d0%90%d0%bd%d0%b0%d1%82%d0%be%d0%bb%d0%b8%d0%b9/downloads/%d0%98%d0%9b_%d0%9d%d0%a718_%d0%a2%d1%83%d1%80%d0%b8%d0%b7%d0%bc_v2_20.02.2018.xlsx'#$лист1.g155"</f>
        <v>'file:///e:/users/%d0%90%d0%bd%d0%b0%d1%82%d0%be%d0%bb%d0%b8%d0%b9/downloads/%d0%98%d0%9b_%d0%9d%d0%a718_%d0%a2%d1%83%d1%80%d0%b8%d0%b7%d0%bc_v2_20.02.2018.xlsx'#$лист1.g155</v>
      </c>
      <c r="H154" s="64"/>
      <c r="I154" s="64"/>
      <c r="J154" s="64"/>
      <c r="K154" s="64"/>
      <c r="L154" s="50"/>
    </row>
    <row r="155" spans="1:12" ht="409.5">
      <c r="A155" s="50"/>
      <c r="B155" s="63" t="str">
        <f>"'file:///e:/users/%d0%90%d0%bd%d0%b0%d1%82%d0%be%d0%bb%d0%b8%d0%b9/downloads/%d0%98%d0%9b_%d0%9d%d0%a718_%d0%a2%d1%83%d1%80%d0%b8%d0%b7%d0%bc_v2_20.02.2018.xlsx'#$лист1.b156"</f>
        <v>'file:///e:/users/%d0%90%d0%bd%d0%b0%d1%82%d0%be%d0%bb%d0%b8%d0%b9/downloads/%d0%98%d0%9b_%d0%9d%d0%a718_%d0%a2%d1%83%d1%80%d0%b8%d0%b7%d0%bc_v2_20.02.2018.xlsx'#$лист1.b156</v>
      </c>
      <c r="C155" s="74" t="str">
        <f>"'file:///e:/users/%d0%90%d0%bd%d0%b0%d1%82%d0%be%d0%bb%d0%b8%d0%b9/downloads/%d0%98%d0%9b_%d0%9d%d0%a718_%d0%a2%d1%83%d1%80%d0%b8%d0%b7%d0%bc_v2_20.02.2018.xlsx'#$лист1.c156"</f>
        <v>'file:///e:/users/%d0%90%d0%bd%d0%b0%d1%82%d0%be%d0%bb%d0%b8%d0%b9/downloads/%d0%98%d0%9b_%d0%9d%d0%a718_%d0%a2%d1%83%d1%80%d0%b8%d0%b7%d0%bc_v2_20.02.2018.xlsx'#$лист1.c156</v>
      </c>
      <c r="D155" s="63" t="str">
        <f>"'file:///e:/users/%d0%90%d0%bd%d0%b0%d1%82%d0%be%d0%bb%d0%b8%d0%b9/downloads/%d0%98%d0%9b_%d0%9d%d0%a718_%d0%a2%d1%83%d1%80%d0%b8%d0%b7%d0%bc_v2_20.02.2018.xlsx'#$лист1.d156"</f>
        <v>'file:///e:/users/%d0%90%d0%bd%d0%b0%d1%82%d0%be%d0%bb%d0%b8%d0%b9/downloads/%d0%98%d0%9b_%d0%9d%d0%a718_%d0%a2%d1%83%d1%80%d0%b8%d0%b7%d0%bc_v2_20.02.2018.xlsx'#$лист1.d156</v>
      </c>
      <c r="E155" s="63" t="str">
        <f>"'file:///e:/users/%d0%90%d0%bd%d0%b0%d1%82%d0%be%d0%bb%d0%b8%d0%b9/downloads/%d0%98%d0%9b_%d0%9d%d0%a718_%d0%a2%d1%83%d1%80%d0%b8%d0%b7%d0%bc_v2_20.02.2018.xlsx'#$лист1.e156"</f>
        <v>'file:///e:/users/%d0%90%d0%bd%d0%b0%d1%82%d0%be%d0%bb%d0%b8%d0%b9/downloads/%d0%98%d0%9b_%d0%9d%d0%a718_%d0%a2%d1%83%d1%80%d0%b8%d0%b7%d0%bc_v2_20.02.2018.xlsx'#$лист1.e156</v>
      </c>
      <c r="F155" s="63" t="str">
        <f>"'file:///e:/users/%d0%90%d0%bd%d0%b0%d1%82%d0%be%d0%bb%d0%b8%d0%b9/downloads/%d0%98%d0%9b_%d0%9d%d0%a718_%d0%a2%d1%83%d1%80%d0%b8%d0%b7%d0%bc_v2_20.02.2018.xlsx'#$лист1.f156"</f>
        <v>'file:///e:/users/%d0%90%d0%bd%d0%b0%d1%82%d0%be%d0%bb%d0%b8%d0%b9/downloads/%d0%98%d0%9b_%d0%9d%d0%a718_%d0%a2%d1%83%d1%80%d0%b8%d0%b7%d0%bc_v2_20.02.2018.xlsx'#$лист1.f156</v>
      </c>
      <c r="G155" s="64" t="str">
        <f>"'file:///e:/users/%d0%90%d0%bd%d0%b0%d1%82%d0%be%d0%bb%d0%b8%d0%b9/downloads/%d0%98%d0%9b_%d0%9d%d0%a718_%d0%a2%d1%83%d1%80%d0%b8%d0%b7%d0%bc_v2_20.02.2018.xlsx'#$лист1.g156"</f>
        <v>'file:///e:/users/%d0%90%d0%bd%d0%b0%d1%82%d0%be%d0%bb%d0%b8%d0%b9/downloads/%d0%98%d0%9b_%d0%9d%d0%a718_%d0%a2%d1%83%d1%80%d0%b8%d0%b7%d0%bc_v2_20.02.2018.xlsx'#$лист1.g156</v>
      </c>
      <c r="H155" s="64"/>
      <c r="I155" s="64"/>
      <c r="J155" s="64"/>
      <c r="K155" s="64"/>
      <c r="L155" s="50"/>
    </row>
    <row r="156" spans="1:12" ht="409.5">
      <c r="A156" s="50"/>
      <c r="B156" s="63" t="str">
        <f>"'file:///e:/users/%d0%90%d0%bd%d0%b0%d1%82%d0%be%d0%bb%d0%b8%d0%b9/downloads/%d0%98%d0%9b_%d0%9d%d0%a718_%d0%a2%d1%83%d1%80%d0%b8%d0%b7%d0%bc_v2_20.02.2018.xlsx'#$лист1.b157"</f>
        <v>'file:///e:/users/%d0%90%d0%bd%d0%b0%d1%82%d0%be%d0%bb%d0%b8%d0%b9/downloads/%d0%98%d0%9b_%d0%9d%d0%a718_%d0%a2%d1%83%d1%80%d0%b8%d0%b7%d0%bc_v2_20.02.2018.xlsx'#$лист1.b157</v>
      </c>
      <c r="C156" s="74" t="str">
        <f>"'file:///e:/users/%d0%90%d0%bd%d0%b0%d1%82%d0%be%d0%bb%d0%b8%d0%b9/downloads/%d0%98%d0%9b_%d0%9d%d0%a718_%d0%a2%d1%83%d1%80%d0%b8%d0%b7%d0%bc_v2_20.02.2018.xlsx'#$лист1.c157"</f>
        <v>'file:///e:/users/%d0%90%d0%bd%d0%b0%d1%82%d0%be%d0%bb%d0%b8%d0%b9/downloads/%d0%98%d0%9b_%d0%9d%d0%a718_%d0%a2%d1%83%d1%80%d0%b8%d0%b7%d0%bc_v2_20.02.2018.xlsx'#$лист1.c157</v>
      </c>
      <c r="D156" s="63" t="str">
        <f>"'file:///e:/users/%d0%90%d0%bd%d0%b0%d1%82%d0%be%d0%bb%d0%b8%d0%b9/downloads/%d0%98%d0%9b_%d0%9d%d0%a718_%d0%a2%d1%83%d1%80%d0%b8%d0%b7%d0%bc_v2_20.02.2018.xlsx'#$лист1.d157"</f>
        <v>'file:///e:/users/%d0%90%d0%bd%d0%b0%d1%82%d0%be%d0%bb%d0%b8%d0%b9/downloads/%d0%98%d0%9b_%d0%9d%d0%a718_%d0%a2%d1%83%d1%80%d0%b8%d0%b7%d0%bc_v2_20.02.2018.xlsx'#$лист1.d157</v>
      </c>
      <c r="E156" s="63" t="str">
        <f>"'file:///e:/users/%d0%90%d0%bd%d0%b0%d1%82%d0%be%d0%bb%d0%b8%d0%b9/downloads/%d0%98%d0%9b_%d0%9d%d0%a718_%d0%a2%d1%83%d1%80%d0%b8%d0%b7%d0%bc_v2_20.02.2018.xlsx'#$лист1.e157"</f>
        <v>'file:///e:/users/%d0%90%d0%bd%d0%b0%d1%82%d0%be%d0%bb%d0%b8%d0%b9/downloads/%d0%98%d0%9b_%d0%9d%d0%a718_%d0%a2%d1%83%d1%80%d0%b8%d0%b7%d0%bc_v2_20.02.2018.xlsx'#$лист1.e157</v>
      </c>
      <c r="F156" s="63" t="str">
        <f>"'file:///e:/users/%d0%90%d0%bd%d0%b0%d1%82%d0%be%d0%bb%d0%b8%d0%b9/downloads/%d0%98%d0%9b_%d0%9d%d0%a718_%d0%a2%d1%83%d1%80%d0%b8%d0%b7%d0%bc_v2_20.02.2018.xlsx'#$лист1.f157"</f>
        <v>'file:///e:/users/%d0%90%d0%bd%d0%b0%d1%82%d0%be%d0%bb%d0%b8%d0%b9/downloads/%d0%98%d0%9b_%d0%9d%d0%a718_%d0%a2%d1%83%d1%80%d0%b8%d0%b7%d0%bc_v2_20.02.2018.xlsx'#$лист1.f157</v>
      </c>
      <c r="G156" s="64" t="str">
        <f>"'file:///e:/users/%d0%90%d0%bd%d0%b0%d1%82%d0%be%d0%bb%d0%b8%d0%b9/downloads/%d0%98%d0%9b_%d0%9d%d0%a718_%d0%a2%d1%83%d1%80%d0%b8%d0%b7%d0%bc_v2_20.02.2018.xlsx'#$лист1.g157"</f>
        <v>'file:///e:/users/%d0%90%d0%bd%d0%b0%d1%82%d0%be%d0%bb%d0%b8%d0%b9/downloads/%d0%98%d0%9b_%d0%9d%d0%a718_%d0%a2%d1%83%d1%80%d0%b8%d0%b7%d0%bc_v2_20.02.2018.xlsx'#$лист1.g157</v>
      </c>
      <c r="H156" s="64"/>
      <c r="I156" s="64"/>
      <c r="J156" s="64"/>
      <c r="K156" s="64"/>
      <c r="L156" s="50"/>
    </row>
    <row r="157" spans="1:12" ht="409.5">
      <c r="A157" s="50"/>
      <c r="B157" s="63" t="str">
        <f>"'file:///e:/users/%d0%90%d0%bd%d0%b0%d1%82%d0%be%d0%bb%d0%b8%d0%b9/downloads/%d0%98%d0%9b_%d0%9d%d0%a718_%d0%a2%d1%83%d1%80%d0%b8%d0%b7%d0%bc_v2_20.02.2018.xlsx'#$лист1.b158"</f>
        <v>'file:///e:/users/%d0%90%d0%bd%d0%b0%d1%82%d0%be%d0%bb%d0%b8%d0%b9/downloads/%d0%98%d0%9b_%d0%9d%d0%a718_%d0%a2%d1%83%d1%80%d0%b8%d0%b7%d0%bc_v2_20.02.2018.xlsx'#$лист1.b158</v>
      </c>
      <c r="C157" s="74" t="str">
        <f>"'file:///e:/users/%d0%90%d0%bd%d0%b0%d1%82%d0%be%d0%bb%d0%b8%d0%b9/downloads/%d0%98%d0%9b_%d0%9d%d0%a718_%d0%a2%d1%83%d1%80%d0%b8%d0%b7%d0%bc_v2_20.02.2018.xlsx'#$лист1.c158"</f>
        <v>'file:///e:/users/%d0%90%d0%bd%d0%b0%d1%82%d0%be%d0%bb%d0%b8%d0%b9/downloads/%d0%98%d0%9b_%d0%9d%d0%a718_%d0%a2%d1%83%d1%80%d0%b8%d0%b7%d0%bc_v2_20.02.2018.xlsx'#$лист1.c158</v>
      </c>
      <c r="D157" s="63" t="str">
        <f>"'file:///e:/users/%d0%90%d0%bd%d0%b0%d1%82%d0%be%d0%bb%d0%b8%d0%b9/downloads/%d0%98%d0%9b_%d0%9d%d0%a718_%d0%a2%d1%83%d1%80%d0%b8%d0%b7%d0%bc_v2_20.02.2018.xlsx'#$лист1.d158"</f>
        <v>'file:///e:/users/%d0%90%d0%bd%d0%b0%d1%82%d0%be%d0%bb%d0%b8%d0%b9/downloads/%d0%98%d0%9b_%d0%9d%d0%a718_%d0%a2%d1%83%d1%80%d0%b8%d0%b7%d0%bc_v2_20.02.2018.xlsx'#$лист1.d158</v>
      </c>
      <c r="E157" s="63" t="str">
        <f>"'file:///e:/users/%d0%90%d0%bd%d0%b0%d1%82%d0%be%d0%bb%d0%b8%d0%b9/downloads/%d0%98%d0%9b_%d0%9d%d0%a718_%d0%a2%d1%83%d1%80%d0%b8%d0%b7%d0%bc_v2_20.02.2018.xlsx'#$лист1.e158"</f>
        <v>'file:///e:/users/%d0%90%d0%bd%d0%b0%d1%82%d0%be%d0%bb%d0%b8%d0%b9/downloads/%d0%98%d0%9b_%d0%9d%d0%a718_%d0%a2%d1%83%d1%80%d0%b8%d0%b7%d0%bc_v2_20.02.2018.xlsx'#$лист1.e158</v>
      </c>
      <c r="F157" s="63" t="str">
        <f>"'file:///e:/users/%d0%90%d0%bd%d0%b0%d1%82%d0%be%d0%bb%d0%b8%d0%b9/downloads/%d0%98%d0%9b_%d0%9d%d0%a718_%d0%a2%d1%83%d1%80%d0%b8%d0%b7%d0%bc_v2_20.02.2018.xlsx'#$лист1.f158"</f>
        <v>'file:///e:/users/%d0%90%d0%bd%d0%b0%d1%82%d0%be%d0%bb%d0%b8%d0%b9/downloads/%d0%98%d0%9b_%d0%9d%d0%a718_%d0%a2%d1%83%d1%80%d0%b8%d0%b7%d0%bc_v2_20.02.2018.xlsx'#$лист1.f158</v>
      </c>
      <c r="G157" s="64">
        <v>5</v>
      </c>
      <c r="H157" s="64"/>
      <c r="I157" s="64"/>
      <c r="J157" s="64"/>
      <c r="K157" s="64"/>
      <c r="L157" s="50"/>
    </row>
    <row r="158" spans="1:12" ht="409.5">
      <c r="A158" s="50"/>
      <c r="B158" s="63" t="str">
        <f>"'file:///e:/users/%d0%90%d0%bd%d0%b0%d1%82%d0%be%d0%bb%d0%b8%d0%b9/downloads/%d0%98%d0%9b_%d0%9d%d0%a718_%d0%a2%d1%83%d1%80%d0%b8%d0%b7%d0%bc_v2_20.02.2018.xlsx'#$лист1.b159"</f>
        <v>'file:///e:/users/%d0%90%d0%bd%d0%b0%d1%82%d0%be%d0%bb%d0%b8%d0%b9/downloads/%d0%98%d0%9b_%d0%9d%d0%a718_%d0%a2%d1%83%d1%80%d0%b8%d0%b7%d0%bc_v2_20.02.2018.xlsx'#$лист1.b159</v>
      </c>
      <c r="C158" s="74" t="str">
        <f>"'file:///e:/users/%d0%90%d0%bd%d0%b0%d1%82%d0%be%d0%bb%d0%b8%d0%b9/downloads/%d0%98%d0%9b_%d0%9d%d0%a718_%d0%a2%d1%83%d1%80%d0%b8%d0%b7%d0%bc_v2_20.02.2018.xlsx'#$лист1.c159"</f>
        <v>'file:///e:/users/%d0%90%d0%bd%d0%b0%d1%82%d0%be%d0%bb%d0%b8%d0%b9/downloads/%d0%98%d0%9b_%d0%9d%d0%a718_%d0%a2%d1%83%d1%80%d0%b8%d0%b7%d0%bc_v2_20.02.2018.xlsx'#$лист1.c159</v>
      </c>
      <c r="D158" s="63" t="str">
        <f>"'file:///e:/users/%d0%90%d0%bd%d0%b0%d1%82%d0%be%d0%bb%d0%b8%d0%b9/downloads/%d0%98%d0%9b_%d0%9d%d0%a718_%d0%a2%d1%83%d1%80%d0%b8%d0%b7%d0%bc_v2_20.02.2018.xlsx'#$лист1.d159"</f>
        <v>'file:///e:/users/%d0%90%d0%bd%d0%b0%d1%82%d0%be%d0%bb%d0%b8%d0%b9/downloads/%d0%98%d0%9b_%d0%9d%d0%a718_%d0%a2%d1%83%d1%80%d0%b8%d0%b7%d0%bc_v2_20.02.2018.xlsx'#$лист1.d159</v>
      </c>
      <c r="E158" s="63" t="str">
        <f>"'file:///e:/users/%d0%90%d0%bd%d0%b0%d1%82%d0%be%d0%bb%d0%b8%d0%b9/downloads/%d0%98%d0%9b_%d0%9d%d0%a718_%d0%a2%d1%83%d1%80%d0%b8%d0%b7%d0%bc_v2_20.02.2018.xlsx'#$лист1.e159"</f>
        <v>'file:///e:/users/%d0%90%d0%bd%d0%b0%d1%82%d0%be%d0%bb%d0%b8%d0%b9/downloads/%d0%98%d0%9b_%d0%9d%d0%a718_%d0%a2%d1%83%d1%80%d0%b8%d0%b7%d0%bc_v2_20.02.2018.xlsx'#$лист1.e159</v>
      </c>
      <c r="F158" s="63" t="str">
        <f>"'file:///e:/users/%d0%90%d0%bd%d0%b0%d1%82%d0%be%d0%bb%d0%b8%d0%b9/downloads/%d0%98%d0%9b_%d0%9d%d0%a718_%d0%a2%d1%83%d1%80%d0%b8%d0%b7%d0%bc_v2_20.02.2018.xlsx'#$лист1.f159"</f>
        <v>'file:///e:/users/%d0%90%d0%bd%d0%b0%d1%82%d0%be%d0%bb%d0%b8%d0%b9/downloads/%d0%98%d0%9b_%d0%9d%d0%a718_%d0%a2%d1%83%d1%80%d0%b8%d0%b7%d0%bc_v2_20.02.2018.xlsx'#$лист1.f159</v>
      </c>
      <c r="G158" s="64" t="str">
        <f>"'file:///e:/users/%d0%90%d0%bd%d0%b0%d1%82%d0%be%d0%bb%d0%b8%d0%b9/downloads/%d0%98%d0%9b_%d0%9d%d0%a718_%d0%a2%d1%83%d1%80%d0%b8%d0%b7%d0%bc_v2_20.02.2018.xlsx'#$лист1.g159"</f>
        <v>'file:///e:/users/%d0%90%d0%bd%d0%b0%d1%82%d0%be%d0%bb%d0%b8%d0%b9/downloads/%d0%98%d0%9b_%d0%9d%d0%a718_%d0%a2%d1%83%d1%80%d0%b8%d0%b7%d0%bc_v2_20.02.2018.xlsx'#$лист1.g159</v>
      </c>
      <c r="H158" s="64"/>
      <c r="I158" s="64"/>
      <c r="J158" s="64"/>
      <c r="K158" s="64"/>
      <c r="L158" s="50"/>
    </row>
    <row r="159" spans="1:12" ht="409.5">
      <c r="A159" s="50"/>
      <c r="B159" s="63" t="str">
        <f>"'file:///e:/users/%d0%90%d0%bd%d0%b0%d1%82%d0%be%d0%bb%d0%b8%d0%b9/downloads/%d0%98%d0%9b_%d0%9d%d0%a718_%d0%a2%d1%83%d1%80%d0%b8%d0%b7%d0%bc_v2_20.02.2018.xlsx'#$лист1.b160"</f>
        <v>'file:///e:/users/%d0%90%d0%bd%d0%b0%d1%82%d0%be%d0%bb%d0%b8%d0%b9/downloads/%d0%98%d0%9b_%d0%9d%d0%a718_%d0%a2%d1%83%d1%80%d0%b8%d0%b7%d0%bc_v2_20.02.2018.xlsx'#$лист1.b160</v>
      </c>
      <c r="C159" s="74" t="str">
        <f>"'file:///e:/users/%d0%90%d0%bd%d0%b0%d1%82%d0%be%d0%bb%d0%b8%d0%b9/downloads/%d0%98%d0%9b_%d0%9d%d0%a718_%d0%a2%d1%83%d1%80%d0%b8%d0%b7%d0%bc_v2_20.02.2018.xlsx'#$лист1.c160"</f>
        <v>'file:///e:/users/%d0%90%d0%bd%d0%b0%d1%82%d0%be%d0%bb%d0%b8%d0%b9/downloads/%d0%98%d0%9b_%d0%9d%d0%a718_%d0%a2%d1%83%d1%80%d0%b8%d0%b7%d0%bc_v2_20.02.2018.xlsx'#$лист1.c160</v>
      </c>
      <c r="D159" s="63" t="str">
        <f>"'file:///e:/users/%d0%90%d0%bd%d0%b0%d1%82%d0%be%d0%bb%d0%b8%d0%b9/downloads/%d0%98%d0%9b_%d0%9d%d0%a718_%d0%a2%d1%83%d1%80%d0%b8%d0%b7%d0%bc_v2_20.02.2018.xlsx'#$лист1.d160"</f>
        <v>'file:///e:/users/%d0%90%d0%bd%d0%b0%d1%82%d0%be%d0%bb%d0%b8%d0%b9/downloads/%d0%98%d0%9b_%d0%9d%d0%a718_%d0%a2%d1%83%d1%80%d0%b8%d0%b7%d0%bc_v2_20.02.2018.xlsx'#$лист1.d160</v>
      </c>
      <c r="E159" s="63" t="str">
        <f>"'file:///e:/users/%d0%90%d0%bd%d0%b0%d1%82%d0%be%d0%bb%d0%b8%d0%b9/downloads/%d0%98%d0%9b_%d0%9d%d0%a718_%d0%a2%d1%83%d1%80%d0%b8%d0%b7%d0%bc_v2_20.02.2018.xlsx'#$лист1.e160"</f>
        <v>'file:///e:/users/%d0%90%d0%bd%d0%b0%d1%82%d0%be%d0%bb%d0%b8%d0%b9/downloads/%d0%98%d0%9b_%d0%9d%d0%a718_%d0%a2%d1%83%d1%80%d0%b8%d0%b7%d0%bc_v2_20.02.2018.xlsx'#$лист1.e160</v>
      </c>
      <c r="F159" s="63" t="str">
        <f>"'file:///e:/users/%d0%90%d0%bd%d0%b0%d1%82%d0%be%d0%bb%d0%b8%d0%b9/downloads/%d0%98%d0%9b_%d0%9d%d0%a718_%d0%a2%d1%83%d1%80%d0%b8%d0%b7%d0%bc_v2_20.02.2018.xlsx'#$лист1.f160"</f>
        <v>'file:///e:/users/%d0%90%d0%bd%d0%b0%d1%82%d0%be%d0%bb%d0%b8%d0%b9/downloads/%d0%98%d0%9b_%d0%9d%d0%a718_%d0%a2%d1%83%d1%80%d0%b8%d0%b7%d0%bc_v2_20.02.2018.xlsx'#$лист1.f160</v>
      </c>
      <c r="G159" s="64">
        <v>5</v>
      </c>
      <c r="H159" s="64"/>
      <c r="I159" s="64"/>
      <c r="J159" s="64"/>
      <c r="K159" s="64"/>
      <c r="L159" s="50"/>
    </row>
    <row r="160" spans="1:12" ht="409.5">
      <c r="A160" s="50"/>
      <c r="B160" s="63" t="str">
        <f>"'file:///e:/users/%d0%90%d0%bd%d0%b0%d1%82%d0%be%d0%bb%d0%b8%d0%b9/downloads/%d0%98%d0%9b_%d0%9d%d0%a718_%d0%a2%d1%83%d1%80%d0%b8%d0%b7%d0%bc_v2_20.02.2018.xlsx'#$лист1.b161"</f>
        <v>'file:///e:/users/%d0%90%d0%bd%d0%b0%d1%82%d0%be%d0%bb%d0%b8%d0%b9/downloads/%d0%98%d0%9b_%d0%9d%d0%a718_%d0%a2%d1%83%d1%80%d0%b8%d0%b7%d0%bc_v2_20.02.2018.xlsx'#$лист1.b161</v>
      </c>
      <c r="C160" s="74" t="str">
        <f>"'file:///e:/users/%d0%90%d0%bd%d0%b0%d1%82%d0%be%d0%bb%d0%b8%d0%b9/downloads/%d0%98%d0%9b_%d0%9d%d0%a718_%d0%a2%d1%83%d1%80%d0%b8%d0%b7%d0%bc_v2_20.02.2018.xlsx'#$лист1.c161"</f>
        <v>'file:///e:/users/%d0%90%d0%bd%d0%b0%d1%82%d0%be%d0%bb%d0%b8%d0%b9/downloads/%d0%98%d0%9b_%d0%9d%d0%a718_%d0%a2%d1%83%d1%80%d0%b8%d0%b7%d0%bc_v2_20.02.2018.xlsx'#$лист1.c161</v>
      </c>
      <c r="D160" s="63" t="str">
        <f>"'file:///e:/users/%d0%90%d0%bd%d0%b0%d1%82%d0%be%d0%bb%d0%b8%d0%b9/downloads/%d0%98%d0%9b_%d0%9d%d0%a718_%d0%a2%d1%83%d1%80%d0%b8%d0%b7%d0%bc_v2_20.02.2018.xlsx'#$лист1.d161"</f>
        <v>'file:///e:/users/%d0%90%d0%bd%d0%b0%d1%82%d0%be%d0%bb%d0%b8%d0%b9/downloads/%d0%98%d0%9b_%d0%9d%d0%a718_%d0%a2%d1%83%d1%80%d0%b8%d0%b7%d0%bc_v2_20.02.2018.xlsx'#$лист1.d161</v>
      </c>
      <c r="E160" s="63" t="str">
        <f>"'file:///e:/users/%d0%90%d0%bd%d0%b0%d1%82%d0%be%d0%bb%d0%b8%d0%b9/downloads/%d0%98%d0%9b_%d0%9d%d0%a718_%d0%a2%d1%83%d1%80%d0%b8%d0%b7%d0%bc_v2_20.02.2018.xlsx'#$лист1.e161"</f>
        <v>'file:///e:/users/%d0%90%d0%bd%d0%b0%d1%82%d0%be%d0%bb%d0%b8%d0%b9/downloads/%d0%98%d0%9b_%d0%9d%d0%a718_%d0%a2%d1%83%d1%80%d0%b8%d0%b7%d0%bc_v2_20.02.2018.xlsx'#$лист1.e161</v>
      </c>
      <c r="F160" s="63" t="str">
        <f>"'file:///e:/users/%d0%90%d0%bd%d0%b0%d1%82%d0%be%d0%bb%d0%b8%d0%b9/downloads/%d0%98%d0%9b_%d0%9d%d0%a718_%d0%a2%d1%83%d1%80%d0%b8%d0%b7%d0%bc_v2_20.02.2018.xlsx'#$лист1.f161"</f>
        <v>'file:///e:/users/%d0%90%d0%bd%d0%b0%d1%82%d0%be%d0%bb%d0%b8%d0%b9/downloads/%d0%98%d0%9b_%d0%9d%d0%a718_%d0%a2%d1%83%d1%80%d0%b8%d0%b7%d0%bc_v2_20.02.2018.xlsx'#$лист1.f161</v>
      </c>
      <c r="G160" s="64">
        <v>3</v>
      </c>
      <c r="H160" s="64"/>
      <c r="I160" s="64"/>
      <c r="J160" s="64"/>
      <c r="K160" s="64"/>
      <c r="L160" s="50"/>
    </row>
    <row r="161" spans="1:12" ht="409.5">
      <c r="A161" s="50"/>
      <c r="B161" s="66" t="str">
        <f>"'file:///e:/users/%d0%90%d0%bd%d0%b0%d1%82%d0%be%d0%bb%d0%b8%d0%b9/downloads/%d0%98%d0%9b_%d0%9d%d0%a718_%d0%a2%d1%83%d1%80%d0%b8%d0%b7%d0%bc_v2_20.02.2018.xlsx'#$лист1.b162"</f>
        <v>'file:///e:/users/%d0%90%d0%bd%d0%b0%d1%82%d0%be%d0%bb%d0%b8%d0%b9/downloads/%d0%98%d0%9b_%d0%9d%d0%a718_%d0%a2%d1%83%d1%80%d0%b8%d0%b7%d0%bc_v2_20.02.2018.xlsx'#$лист1.b162</v>
      </c>
      <c r="C161" s="78" t="str">
        <f>"'file:///e:/users/%d0%90%d0%bd%d0%b0%d1%82%d0%be%d0%bb%d0%b8%d0%b9/downloads/%d0%98%d0%9b_%d0%9d%d0%a718_%d0%a2%d1%83%d1%80%d0%b8%d0%b7%d0%bc_v2_20.02.2018.xlsx'#$лист1.c162"</f>
        <v>'file:///e:/users/%d0%90%d0%bd%d0%b0%d1%82%d0%be%d0%bb%d0%b8%d0%b9/downloads/%d0%98%d0%9b_%d0%9d%d0%a718_%d0%a2%d1%83%d1%80%d0%b8%d0%b7%d0%bc_v2_20.02.2018.xlsx'#$лист1.c162</v>
      </c>
      <c r="D161" s="68" t="str">
        <f>"'file:///e:/users/%d0%90%d0%bd%d0%b0%d1%82%d0%be%d0%bb%d0%b8%d0%b9/downloads/%d0%98%d0%9b_%d0%9d%d0%a718_%d0%a2%d1%83%d1%80%d0%b8%d0%b7%d0%bc_v2_20.02.2018.xlsx'#$лист1.d162"</f>
        <v>'file:///e:/users/%d0%90%d0%bd%d0%b0%d1%82%d0%be%d0%bb%d0%b8%d0%b9/downloads/%d0%98%d0%9b_%d0%9d%d0%a718_%d0%a2%d1%83%d1%80%d0%b8%d0%b7%d0%bc_v2_20.02.2018.xlsx'#$лист1.d162</v>
      </c>
      <c r="E161" s="66" t="str">
        <f>"'file:///e:/users/%d0%90%d0%bd%d0%b0%d1%82%d0%be%d0%bb%d0%b8%d0%b9/downloads/%d0%98%d0%9b_%d0%9d%d0%a718_%d0%a2%d1%83%d1%80%d0%b8%d0%b7%d0%bc_v2_20.02.2018.xlsx'#$лист1.e162"</f>
        <v>'file:///e:/users/%d0%90%d0%bd%d0%b0%d1%82%d0%be%d0%bb%d0%b8%d0%b9/downloads/%d0%98%d0%9b_%d0%9d%d0%a718_%d0%a2%d1%83%d1%80%d0%b8%d0%b7%d0%bc_v2_20.02.2018.xlsx'#$лист1.e162</v>
      </c>
      <c r="F161" s="72" t="str">
        <f>"'file:///e:/users/%d0%90%d0%bd%d0%b0%d1%82%d0%be%d0%bb%d0%b8%d0%b9/downloads/%d0%98%d0%9b_%d0%9d%d0%a718_%d0%a2%d1%83%d1%80%d0%b8%d0%b7%d0%bc_v2_20.02.2018.xlsx'#$лист1.f162"</f>
        <v>'file:///e:/users/%d0%90%d0%bd%d0%b0%d1%82%d0%be%d0%bb%d0%b8%d0%b9/downloads/%d0%98%d0%9b_%d0%9d%d0%a718_%d0%a2%d1%83%d1%80%d0%b8%d0%b7%d0%bc_v2_20.02.2018.xlsx'#$лист1.f162</v>
      </c>
      <c r="G161" s="64" t="str">
        <f>"'file:///e:/users/%d0%90%d0%bd%d0%b0%d1%82%d0%be%d0%bb%d0%b8%d0%b9/downloads/%d0%98%d0%9b_%d0%9d%d0%a718_%d0%a2%d1%83%d1%80%d0%b8%d0%b7%d0%bc_v2_20.02.2018.xlsx'#$лист1.g162"</f>
        <v>'file:///e:/users/%d0%90%d0%bd%d0%b0%d1%82%d0%be%d0%bb%d0%b8%d0%b9/downloads/%d0%98%d0%9b_%d0%9d%d0%a718_%d0%a2%d1%83%d1%80%d0%b8%d0%b7%d0%bc_v2_20.02.2018.xlsx'#$лист1.g162</v>
      </c>
      <c r="H161" s="64"/>
      <c r="I161" s="64"/>
      <c r="J161" s="64"/>
      <c r="K161" s="71"/>
      <c r="L161" s="50"/>
    </row>
    <row r="162" spans="1:12" ht="409.5">
      <c r="A162" s="50"/>
      <c r="B162" s="66" t="str">
        <f>"'file:///e:/users/%d0%90%d0%bd%d0%b0%d1%82%d0%be%d0%bb%d0%b8%d0%b9/downloads/%d0%98%d0%9b_%d0%9d%d0%a718_%d0%a2%d1%83%d1%80%d0%b8%d0%b7%d0%bc_v2_20.02.2018.xlsx'#$лист1.b163"</f>
        <v>'file:///e:/users/%d0%90%d0%bd%d0%b0%d1%82%d0%be%d0%bb%d0%b8%d0%b9/downloads/%d0%98%d0%9b_%d0%9d%d0%a718_%d0%a2%d1%83%d1%80%d0%b8%d0%b7%d0%bc_v2_20.02.2018.xlsx'#$лист1.b163</v>
      </c>
      <c r="C162" s="78" t="str">
        <f>"'file:///e:/users/%d0%90%d0%bd%d0%b0%d1%82%d0%be%d0%bb%d0%b8%d0%b9/downloads/%d0%98%d0%9b_%d0%9d%d0%a718_%d0%a2%d1%83%d1%80%d0%b8%d0%b7%d0%bc_v2_20.02.2018.xlsx'#$лист1.c163"</f>
        <v>'file:///e:/users/%d0%90%d0%bd%d0%b0%d1%82%d0%be%d0%bb%d0%b8%d0%b9/downloads/%d0%98%d0%9b_%d0%9d%d0%a718_%d0%a2%d1%83%d1%80%d0%b8%d0%b7%d0%bc_v2_20.02.2018.xlsx'#$лист1.c163</v>
      </c>
      <c r="D162" s="68" t="str">
        <f>"'file:///e:/users/%d0%90%d0%bd%d0%b0%d1%82%d0%be%d0%bb%d0%b8%d0%b9/downloads/%d0%98%d0%9b_%d0%9d%d0%a718_%d0%a2%d1%83%d1%80%d0%b8%d0%b7%d0%bc_v2_20.02.2018.xlsx'#$лист1.d163"</f>
        <v>'file:///e:/users/%d0%90%d0%bd%d0%b0%d1%82%d0%be%d0%bb%d0%b8%d0%b9/downloads/%d0%98%d0%9b_%d0%9d%d0%a718_%d0%a2%d1%83%d1%80%d0%b8%d0%b7%d0%bc_v2_20.02.2018.xlsx'#$лист1.d163</v>
      </c>
      <c r="E162" s="66" t="str">
        <f>"'file:///e:/users/%d0%90%d0%bd%d0%b0%d1%82%d0%be%d0%bb%d0%b8%d0%b9/downloads/%d0%98%d0%9b_%d0%9d%d0%a718_%d0%a2%d1%83%d1%80%d0%b8%d0%b7%d0%bc_v2_20.02.2018.xlsx'#$лист1.e163"</f>
        <v>'file:///e:/users/%d0%90%d0%bd%d0%b0%d1%82%d0%be%d0%bb%d0%b8%d0%b9/downloads/%d0%98%d0%9b_%d0%9d%d0%a718_%d0%a2%d1%83%d1%80%d0%b8%d0%b7%d0%bc_v2_20.02.2018.xlsx'#$лист1.e163</v>
      </c>
      <c r="F162" s="72" t="str">
        <f>"'file:///e:/users/%d0%90%d0%bd%d0%b0%d1%82%d0%be%d0%bb%d0%b8%d0%b9/downloads/%d0%98%d0%9b_%d0%9d%d0%a718_%d0%a2%d1%83%d1%80%d0%b8%d0%b7%d0%bc_v2_20.02.2018.xlsx'#$лист1.f163"</f>
        <v>'file:///e:/users/%d0%90%d0%bd%d0%b0%d1%82%d0%be%d0%bb%d0%b8%d0%b9/downloads/%d0%98%d0%9b_%d0%9d%d0%a718_%d0%a2%d1%83%d1%80%d0%b8%d0%b7%d0%bc_v2_20.02.2018.xlsx'#$лист1.f163</v>
      </c>
      <c r="G162" s="64">
        <v>200</v>
      </c>
      <c r="H162" s="64"/>
      <c r="I162" s="64"/>
      <c r="J162" s="64"/>
      <c r="K162" s="71"/>
      <c r="L162" s="50"/>
    </row>
    <row r="163" spans="1:12" ht="409.5">
      <c r="A163" s="50"/>
      <c r="B163" s="66" t="str">
        <f>"'file:///e:/users/%d0%90%d0%bd%d0%b0%d1%82%d0%be%d0%bb%d0%b8%d0%b9/downloads/%d0%98%d0%9b_%d0%9d%d0%a718_%d0%a2%d1%83%d1%80%d0%b8%d0%b7%d0%bc_v2_20.02.2018.xlsx'#$лист1.b164"</f>
        <v>'file:///e:/users/%d0%90%d0%bd%d0%b0%d1%82%d0%be%d0%bb%d0%b8%d0%b9/downloads/%d0%98%d0%9b_%d0%9d%d0%a718_%d0%a2%d1%83%d1%80%d0%b8%d0%b7%d0%bc_v2_20.02.2018.xlsx'#$лист1.b164</v>
      </c>
      <c r="C163" s="68" t="str">
        <f>"'file:///e:/users/%d0%90%d0%bd%d0%b0%d1%82%d0%be%d0%bb%d0%b8%d0%b9/downloads/%d0%98%d0%9b_%d0%9d%d0%a718_%d0%a2%d1%83%d1%80%d0%b8%d0%b7%d0%bc_v2_20.02.2018.xlsx'#$лист1.c164"</f>
        <v>'file:///e:/users/%d0%90%d0%bd%d0%b0%d1%82%d0%be%d0%bb%d0%b8%d0%b9/downloads/%d0%98%d0%9b_%d0%9d%d0%a718_%d0%a2%d1%83%d1%80%d0%b8%d0%b7%d0%bc_v2_20.02.2018.xlsx'#$лист1.c164</v>
      </c>
      <c r="D163" s="68" t="str">
        <f>"'file:///e:/users/%d0%90%d0%bd%d0%b0%d1%82%d0%be%d0%bb%d0%b8%d0%b9/downloads/%d0%98%d0%9b_%d0%9d%d0%a718_%d0%a2%d1%83%d1%80%d0%b8%d0%b7%d0%bc_v2_20.02.2018.xlsx'#$лист1.d164"</f>
        <v>'file:///e:/users/%d0%90%d0%bd%d0%b0%d1%82%d0%be%d0%bb%d0%b8%d0%b9/downloads/%d0%98%d0%9b_%d0%9d%d0%a718_%d0%a2%d1%83%d1%80%d0%b8%d0%b7%d0%bc_v2_20.02.2018.xlsx'#$лист1.d164</v>
      </c>
      <c r="E163" s="66" t="str">
        <f>"'file:///e:/users/%d0%90%d0%bd%d0%b0%d1%82%d0%be%d0%bb%d0%b8%d0%b9/downloads/%d0%98%d0%9b_%d0%9d%d0%a718_%d0%a2%d1%83%d1%80%d0%b8%d0%b7%d0%bc_v2_20.02.2018.xlsx'#$лист1.e164"</f>
        <v>'file:///e:/users/%d0%90%d0%bd%d0%b0%d1%82%d0%be%d0%bb%d0%b8%d0%b9/downloads/%d0%98%d0%9b_%d0%9d%d0%a718_%d0%a2%d1%83%d1%80%d0%b8%d0%b7%d0%bc_v2_20.02.2018.xlsx'#$лист1.e164</v>
      </c>
      <c r="F163" s="72" t="str">
        <f>"'file:///e:/users/%d0%90%d0%bd%d0%b0%d1%82%d0%be%d0%bb%d0%b8%d0%b9/downloads/%d0%98%d0%9b_%d0%9d%d0%a718_%d0%a2%d1%83%d1%80%d0%b8%d0%b7%d0%bc_v2_20.02.2018.xlsx'#$лист1.f164"</f>
        <v>'file:///e:/users/%d0%90%d0%bd%d0%b0%d1%82%d0%be%d0%bb%d0%b8%d0%b9/downloads/%d0%98%d0%9b_%d0%9d%d0%a718_%d0%a2%d1%83%d1%80%d0%b8%d0%b7%d0%bc_v2_20.02.2018.xlsx'#$лист1.f164</v>
      </c>
      <c r="G163" s="64" t="str">
        <f>"'file:///e:/users/%d0%90%d0%bd%d0%b0%d1%82%d0%be%d0%bb%d0%b8%d0%b9/downloads/%d0%98%d0%9b_%d0%9d%d0%a718_%d0%a2%d1%83%d1%80%d0%b8%d0%b7%d0%bc_v2_20.02.2018.xlsx'#$лист1.g164"</f>
        <v>'file:///e:/users/%d0%90%d0%bd%d0%b0%d1%82%d0%be%d0%bb%d0%b8%d0%b9/downloads/%d0%98%d0%9b_%d0%9d%d0%a718_%d0%a2%d1%83%d1%80%d0%b8%d0%b7%d0%bc_v2_20.02.2018.xlsx'#$лист1.g164</v>
      </c>
      <c r="H163" s="64"/>
      <c r="I163" s="64"/>
      <c r="J163" s="64"/>
      <c r="K163" s="71"/>
      <c r="L163" s="50"/>
    </row>
    <row r="164" spans="1:12">
      <c r="A164" s="50"/>
      <c r="B164" s="50"/>
      <c r="C164" s="50"/>
      <c r="D164" s="50"/>
      <c r="E164" s="50"/>
      <c r="F164" s="51"/>
      <c r="G164" s="52"/>
      <c r="H164" s="52"/>
      <c r="I164" s="52"/>
      <c r="J164" s="52"/>
      <c r="K164" s="50"/>
      <c r="L164" s="50"/>
    </row>
    <row r="165" spans="1:12">
      <c r="A165" s="50"/>
      <c r="B165" s="50"/>
      <c r="C165" s="50"/>
      <c r="D165" s="50"/>
      <c r="E165" s="50"/>
      <c r="F165" s="51"/>
      <c r="G165" s="52"/>
      <c r="H165" s="52"/>
      <c r="I165" s="52"/>
      <c r="J165" s="52"/>
      <c r="K165" s="50"/>
      <c r="L165" s="50"/>
    </row>
    <row r="166" spans="1:12">
      <c r="A166" s="50"/>
      <c r="B166" s="50"/>
      <c r="C166" s="50"/>
      <c r="D166" s="50"/>
      <c r="E166" s="50"/>
      <c r="F166" s="51"/>
      <c r="G166" s="52"/>
      <c r="H166" s="52"/>
      <c r="I166" s="52"/>
      <c r="J166" s="52"/>
      <c r="K166" s="50"/>
      <c r="L166" s="50"/>
    </row>
    <row r="167" spans="1:12" ht="17.25" customHeight="1">
      <c r="A167" s="50"/>
      <c r="B167" s="157" t="s">
        <v>138</v>
      </c>
      <c r="C167" s="157"/>
      <c r="D167" s="157"/>
      <c r="E167" s="157"/>
      <c r="F167" s="157"/>
      <c r="G167" s="157"/>
      <c r="H167" s="157"/>
      <c r="I167" s="157"/>
      <c r="J167" s="157"/>
      <c r="K167" s="157"/>
      <c r="L167" s="50"/>
    </row>
    <row r="168" spans="1:12" ht="38.25">
      <c r="A168" s="50"/>
      <c r="B168" s="63" t="s">
        <v>20</v>
      </c>
      <c r="C168" s="63" t="s">
        <v>21</v>
      </c>
      <c r="D168" s="63" t="s">
        <v>22</v>
      </c>
      <c r="E168" s="63" t="s">
        <v>23</v>
      </c>
      <c r="F168" s="63" t="s">
        <v>24</v>
      </c>
      <c r="G168" s="64" t="s">
        <v>24</v>
      </c>
      <c r="H168" s="64" t="s">
        <v>25</v>
      </c>
      <c r="I168" s="64" t="s">
        <v>26</v>
      </c>
      <c r="J168" s="65" t="s">
        <v>27</v>
      </c>
      <c r="K168" s="64" t="s">
        <v>28</v>
      </c>
      <c r="L168" s="50"/>
    </row>
    <row r="169" spans="1:12">
      <c r="A169" s="50"/>
      <c r="B169" s="99">
        <v>1</v>
      </c>
      <c r="C169" s="100" t="s">
        <v>139</v>
      </c>
      <c r="D169" s="101"/>
      <c r="E169" s="102"/>
      <c r="F169" s="103"/>
      <c r="G169" s="104"/>
      <c r="H169" s="104"/>
      <c r="I169" s="104"/>
      <c r="J169" s="104"/>
      <c r="K169" s="105"/>
      <c r="L169" s="50"/>
    </row>
    <row r="170" spans="1:12">
      <c r="A170" s="50"/>
      <c r="B170" s="106"/>
      <c r="C170" s="106"/>
      <c r="D170" s="106"/>
      <c r="E170" s="54"/>
      <c r="F170" s="55"/>
      <c r="G170" s="52"/>
      <c r="H170" s="52"/>
      <c r="I170" s="52"/>
      <c r="J170" s="52"/>
      <c r="K170" s="50"/>
      <c r="L170" s="50"/>
    </row>
    <row r="171" spans="1:12">
      <c r="A171" s="107"/>
      <c r="B171" s="108"/>
      <c r="C171" s="108"/>
      <c r="D171" s="108"/>
      <c r="E171" s="109"/>
      <c r="F171" s="110"/>
      <c r="G171" s="111"/>
      <c r="H171" s="111"/>
      <c r="I171" s="111"/>
      <c r="J171" s="111"/>
      <c r="K171" s="112"/>
      <c r="L171" s="113"/>
    </row>
    <row r="172" spans="1:12">
      <c r="A172" s="107"/>
      <c r="B172" s="108"/>
      <c r="C172" s="108"/>
      <c r="D172" s="108"/>
      <c r="E172" s="109"/>
      <c r="F172" s="110"/>
      <c r="G172" s="111"/>
      <c r="H172" s="111"/>
      <c r="I172" s="111"/>
      <c r="J172" s="111"/>
      <c r="K172" s="112"/>
      <c r="L172" s="113"/>
    </row>
    <row r="173" spans="1:12">
      <c r="A173" s="114"/>
      <c r="B173" s="115"/>
      <c r="C173" s="115"/>
      <c r="D173" s="115"/>
      <c r="E173" s="115"/>
      <c r="F173" s="116"/>
      <c r="G173" s="117"/>
      <c r="H173" s="117"/>
      <c r="I173" s="117"/>
      <c r="J173" s="117"/>
      <c r="K173" s="115"/>
      <c r="L173" s="118"/>
    </row>
    <row r="174" spans="1:12" ht="35.1" customHeight="1">
      <c r="A174" s="119"/>
      <c r="B174" s="120"/>
      <c r="C174" s="160" t="s">
        <v>140</v>
      </c>
      <c r="D174" s="160"/>
      <c r="E174" s="160" t="s">
        <v>141</v>
      </c>
      <c r="F174" s="160"/>
      <c r="G174" s="160"/>
      <c r="H174" s="121"/>
      <c r="I174" s="121"/>
      <c r="J174" s="121"/>
      <c r="K174" s="120"/>
      <c r="L174" s="122"/>
    </row>
    <row r="175" spans="1:12" ht="20.85" customHeight="1">
      <c r="A175" s="119"/>
      <c r="B175" s="120"/>
      <c r="C175" s="158" t="s">
        <v>142</v>
      </c>
      <c r="D175" s="158"/>
      <c r="E175" s="159" t="s">
        <v>143</v>
      </c>
      <c r="F175" s="159"/>
      <c r="G175" s="159"/>
      <c r="H175" s="123"/>
      <c r="I175" s="123"/>
      <c r="J175" s="123"/>
      <c r="K175" s="120"/>
      <c r="L175" s="122"/>
    </row>
    <row r="176" spans="1:12">
      <c r="A176" s="119"/>
      <c r="B176" s="120"/>
      <c r="C176" s="124"/>
      <c r="D176" s="124"/>
      <c r="E176" s="121"/>
      <c r="F176" s="125"/>
      <c r="G176" s="126"/>
      <c r="H176" s="126"/>
      <c r="I176" s="126"/>
      <c r="J176" s="126"/>
      <c r="K176" s="120"/>
      <c r="L176" s="122"/>
    </row>
    <row r="177" spans="1:12" ht="35.1" customHeight="1">
      <c r="A177" s="119"/>
      <c r="B177" s="120"/>
      <c r="C177" s="160" t="s">
        <v>144</v>
      </c>
      <c r="D177" s="160"/>
      <c r="E177" s="160" t="s">
        <v>141</v>
      </c>
      <c r="F177" s="160"/>
      <c r="G177" s="160"/>
      <c r="H177" s="121"/>
      <c r="I177" s="121"/>
      <c r="J177" s="121"/>
      <c r="K177" s="120"/>
      <c r="L177" s="122"/>
    </row>
    <row r="178" spans="1:12" ht="20.85" customHeight="1">
      <c r="A178" s="119"/>
      <c r="B178" s="127"/>
      <c r="C178" s="158" t="s">
        <v>142</v>
      </c>
      <c r="D178" s="158"/>
      <c r="E178" s="159" t="s">
        <v>143</v>
      </c>
      <c r="F178" s="159"/>
      <c r="G178" s="159"/>
      <c r="H178" s="123"/>
      <c r="I178" s="123"/>
      <c r="J178" s="123"/>
      <c r="K178" s="127"/>
      <c r="L178" s="122"/>
    </row>
    <row r="179" spans="1:12">
      <c r="A179" s="128"/>
      <c r="B179" s="129"/>
      <c r="C179" s="129"/>
      <c r="D179" s="129"/>
      <c r="E179" s="129"/>
      <c r="F179" s="130"/>
      <c r="G179" s="131"/>
      <c r="H179" s="131"/>
      <c r="I179" s="131"/>
      <c r="J179" s="131"/>
      <c r="K179" s="129"/>
      <c r="L179" s="132"/>
    </row>
  </sheetData>
  <sheetProtection selectLockedCells="1" selectUnlockedCells="1"/>
  <mergeCells count="100">
    <mergeCell ref="C178:D178"/>
    <mergeCell ref="E178:G178"/>
    <mergeCell ref="C174:D174"/>
    <mergeCell ref="E174:G174"/>
    <mergeCell ref="C175:D175"/>
    <mergeCell ref="E175:G175"/>
    <mergeCell ref="C177:D177"/>
    <mergeCell ref="E177:G177"/>
    <mergeCell ref="B167:K167"/>
    <mergeCell ref="B123:K123"/>
    <mergeCell ref="B124:K124"/>
    <mergeCell ref="B131:K131"/>
    <mergeCell ref="B136:K136"/>
    <mergeCell ref="C138:F138"/>
    <mergeCell ref="G138:K138"/>
    <mergeCell ref="C139:F139"/>
    <mergeCell ref="G139:K139"/>
    <mergeCell ref="C140:F140"/>
    <mergeCell ref="G140:K140"/>
    <mergeCell ref="B144:K144"/>
    <mergeCell ref="C117:F117"/>
    <mergeCell ref="G117:K117"/>
    <mergeCell ref="C118:F118"/>
    <mergeCell ref="G118:K118"/>
    <mergeCell ref="C119:F119"/>
    <mergeCell ref="G119:K119"/>
    <mergeCell ref="B99:K99"/>
    <mergeCell ref="B100:K100"/>
    <mergeCell ref="B109:K109"/>
    <mergeCell ref="B115:K115"/>
    <mergeCell ref="C116:F116"/>
    <mergeCell ref="G116:K116"/>
    <mergeCell ref="C92:F92"/>
    <mergeCell ref="G92:K92"/>
    <mergeCell ref="C94:F94"/>
    <mergeCell ref="G94:K94"/>
    <mergeCell ref="C95:F95"/>
    <mergeCell ref="G95:K95"/>
    <mergeCell ref="B91:K91"/>
    <mergeCell ref="B65:K65"/>
    <mergeCell ref="C66:F66"/>
    <mergeCell ref="G66:K66"/>
    <mergeCell ref="C67:F67"/>
    <mergeCell ref="G67:K67"/>
    <mergeCell ref="C68:F68"/>
    <mergeCell ref="G68:K68"/>
    <mergeCell ref="C69:F69"/>
    <mergeCell ref="G69:K69"/>
    <mergeCell ref="B73:K73"/>
    <mergeCell ref="B74:K74"/>
    <mergeCell ref="B86:K86"/>
    <mergeCell ref="B62:K62"/>
    <mergeCell ref="C39:F39"/>
    <mergeCell ref="G39:K39"/>
    <mergeCell ref="C40:F40"/>
    <mergeCell ref="G40:K40"/>
    <mergeCell ref="C41:F41"/>
    <mergeCell ref="G41:K41"/>
    <mergeCell ref="B42:K42"/>
    <mergeCell ref="B45:K45"/>
    <mergeCell ref="B46:K46"/>
    <mergeCell ref="B55:K55"/>
    <mergeCell ref="B59:K59"/>
    <mergeCell ref="C38:F38"/>
    <mergeCell ref="B17:K17"/>
    <mergeCell ref="B18:F18"/>
    <mergeCell ref="G18:K18"/>
    <mergeCell ref="B25:F25"/>
    <mergeCell ref="G25:K25"/>
    <mergeCell ref="B28:F28"/>
    <mergeCell ref="G28:K28"/>
    <mergeCell ref="B33:F33"/>
    <mergeCell ref="G33:K33"/>
    <mergeCell ref="B36:K36"/>
    <mergeCell ref="C37:F37"/>
    <mergeCell ref="G37:K37"/>
    <mergeCell ref="B11:C11"/>
    <mergeCell ref="D11:K11"/>
    <mergeCell ref="B12:C12"/>
    <mergeCell ref="D12:K12"/>
    <mergeCell ref="B13:C13"/>
    <mergeCell ref="D13:K13"/>
    <mergeCell ref="B8:C8"/>
    <mergeCell ref="D8:K8"/>
    <mergeCell ref="B9:C9"/>
    <mergeCell ref="D9:K9"/>
    <mergeCell ref="B10:C10"/>
    <mergeCell ref="D10:K10"/>
    <mergeCell ref="B5:C5"/>
    <mergeCell ref="D5:K5"/>
    <mergeCell ref="B6:C6"/>
    <mergeCell ref="D6:K6"/>
    <mergeCell ref="B7:C7"/>
    <mergeCell ref="D7:K7"/>
    <mergeCell ref="B2:C2"/>
    <mergeCell ref="D2:K2"/>
    <mergeCell ref="B3:C3"/>
    <mergeCell ref="D3:K3"/>
    <mergeCell ref="B4:C4"/>
    <mergeCell ref="D4:K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Старшие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3</cp:revision>
  <cp:lastPrinted>2020-01-17T09:38:15Z</cp:lastPrinted>
  <dcterms:created xsi:type="dcterms:W3CDTF">2006-09-15T21:00:00Z</dcterms:created>
  <dcterms:modified xsi:type="dcterms:W3CDTF">2020-01-21T11:37:01Z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